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"/>
    </mc:Choice>
  </mc:AlternateContent>
  <xr:revisionPtr revIDLastSave="0" documentId="13_ncr:1_{932DDF94-D5A1-4A4E-B5CC-A9948EF53DD6}" xr6:coauthVersionLast="36" xr6:coauthVersionMax="36" xr10:uidLastSave="{00000000-0000-0000-0000-000000000000}"/>
  <bookViews>
    <workbookView xWindow="30" yWindow="270" windowWidth="19440" windowHeight="4770" tabRatio="905" firstSheet="4" activeTab="4" xr2:uid="{00000000-000D-0000-FFFF-FFFF00000000}"/>
  </bookViews>
  <sheets>
    <sheet name="CUADRO RES.FRO.  MR-04 AGOSTO" sheetId="98" state="hidden" r:id="rId1"/>
    <sheet name="CUADRO RES.FRO.  MR-04 SEPT" sheetId="99" state="hidden" r:id="rId2"/>
    <sheet name="CTAS DEUDORAS Y ACREEDORAS OCTU" sheetId="79" state="hidden" r:id="rId3"/>
    <sheet name="CTAS DEUDORAS Y ACREEDORAS NOV" sheetId="103" state="hidden" r:id="rId4"/>
    <sheet name="CUADRO RESUMEN" sheetId="104" r:id="rId5"/>
    <sheet name="CTAS DEUDORAS Y ACREEDORAS" sheetId="105" r:id="rId6"/>
  </sheets>
  <externalReferences>
    <externalReference r:id="rId7"/>
    <externalReference r:id="rId8"/>
  </externalReferences>
  <definedNames>
    <definedName name="_xlnm.Print_Area" localSheetId="5">'CTAS DEUDORAS Y ACREEDORAS'!$A$1:$F$441</definedName>
    <definedName name="_xlnm.Print_Area" localSheetId="1">'CUADRO RES.FRO.  MR-04 SEPT'!$A$1:$L$55</definedName>
    <definedName name="_xlnm.Print_Area" localSheetId="4">'CUADRO RESUMEN'!$A$1:$L$518</definedName>
  </definedNames>
  <calcPr calcId="191029"/>
</workbook>
</file>

<file path=xl/calcChain.xml><?xml version="1.0" encoding="utf-8"?>
<calcChain xmlns="http://schemas.openxmlformats.org/spreadsheetml/2006/main">
  <c r="G483" i="104" l="1"/>
  <c r="G429" i="105"/>
  <c r="G427" i="105"/>
  <c r="G430" i="105"/>
  <c r="F446" i="105"/>
  <c r="H422" i="105"/>
  <c r="H424" i="105"/>
  <c r="H426" i="105"/>
  <c r="N369" i="104"/>
  <c r="C483" i="104"/>
  <c r="D483" i="104"/>
  <c r="I483" i="104"/>
  <c r="F441" i="105"/>
  <c r="J483" i="104"/>
  <c r="E441" i="105"/>
  <c r="H505" i="104"/>
  <c r="E505" i="104"/>
  <c r="C505" i="104"/>
  <c r="I441" i="104"/>
  <c r="E440" i="104"/>
  <c r="E462" i="104"/>
  <c r="E397" i="104"/>
  <c r="F397" i="104"/>
  <c r="N366" i="104"/>
  <c r="E387" i="105"/>
  <c r="C440" i="104"/>
  <c r="D440" i="104"/>
  <c r="K398" i="104"/>
  <c r="F413" i="105"/>
  <c r="J440" i="104"/>
  <c r="E382" i="105"/>
  <c r="H462" i="104"/>
  <c r="J441" i="104"/>
  <c r="G441" i="104"/>
  <c r="E344" i="105"/>
  <c r="E375" i="105"/>
  <c r="I397" i="104"/>
  <c r="D397" i="104"/>
  <c r="D419" i="104"/>
  <c r="C397" i="104"/>
  <c r="C398" i="104"/>
  <c r="G398" i="104"/>
  <c r="F375" i="105"/>
  <c r="J397" i="104"/>
  <c r="J419" i="104"/>
  <c r="A338" i="105"/>
  <c r="H419" i="104"/>
  <c r="E419" i="104"/>
  <c r="J312" i="105"/>
  <c r="J313" i="105"/>
  <c r="J309" i="105"/>
  <c r="J308" i="105"/>
  <c r="J304" i="105"/>
  <c r="N363" i="104"/>
  <c r="N357" i="104"/>
  <c r="N359" i="104"/>
  <c r="P349" i="104"/>
  <c r="O349" i="104"/>
  <c r="P351" i="104"/>
  <c r="C354" i="104"/>
  <c r="G354" i="104"/>
  <c r="G377" i="104"/>
  <c r="E305" i="105"/>
  <c r="J305" i="105"/>
  <c r="J315" i="105"/>
  <c r="D354" i="104"/>
  <c r="D377" i="104"/>
  <c r="F336" i="105"/>
  <c r="J354" i="104"/>
  <c r="J377" i="104"/>
  <c r="M349" i="104"/>
  <c r="M350" i="104"/>
  <c r="H377" i="104"/>
  <c r="E377" i="104"/>
  <c r="C377" i="104"/>
  <c r="B377" i="104"/>
  <c r="B354" i="104"/>
  <c r="D311" i="104"/>
  <c r="C311" i="104"/>
  <c r="G311" i="104"/>
  <c r="G334" i="104"/>
  <c r="F298" i="105"/>
  <c r="J311" i="104"/>
  <c r="E298" i="105"/>
  <c r="I311" i="104"/>
  <c r="I334" i="104"/>
  <c r="H334" i="104"/>
  <c r="E334" i="104"/>
  <c r="C334" i="104"/>
  <c r="B334" i="104"/>
  <c r="D334" i="104"/>
  <c r="B311" i="104"/>
  <c r="J267" i="104"/>
  <c r="J290" i="104"/>
  <c r="D267" i="104"/>
  <c r="C267" i="104"/>
  <c r="F261" i="105"/>
  <c r="E261" i="105"/>
  <c r="I267" i="104"/>
  <c r="I290" i="104"/>
  <c r="H290" i="104"/>
  <c r="E290" i="104"/>
  <c r="C290" i="104"/>
  <c r="B290" i="104"/>
  <c r="B267" i="104"/>
  <c r="D224" i="104"/>
  <c r="D247" i="104"/>
  <c r="C224" i="104"/>
  <c r="F224" i="104"/>
  <c r="F224" i="105"/>
  <c r="J224" i="104"/>
  <c r="J247" i="104"/>
  <c r="E224" i="105"/>
  <c r="I224" i="104"/>
  <c r="H247" i="104"/>
  <c r="E247" i="104"/>
  <c r="C247" i="104"/>
  <c r="B247" i="104"/>
  <c r="B224" i="104"/>
  <c r="D181" i="104"/>
  <c r="D204" i="104"/>
  <c r="F187" i="105"/>
  <c r="J181" i="104"/>
  <c r="E187" i="105"/>
  <c r="I181" i="104"/>
  <c r="I204" i="104"/>
  <c r="H204" i="104"/>
  <c r="E204" i="104"/>
  <c r="C204" i="104"/>
  <c r="B204" i="104"/>
  <c r="B181" i="104"/>
  <c r="C138" i="104"/>
  <c r="F138" i="104"/>
  <c r="F150" i="105"/>
  <c r="J138" i="104"/>
  <c r="J161" i="104"/>
  <c r="E150" i="105"/>
  <c r="I138" i="104"/>
  <c r="B138" i="104"/>
  <c r="B161" i="104"/>
  <c r="C161" i="104"/>
  <c r="D161" i="104"/>
  <c r="E161" i="104"/>
  <c r="H161" i="104"/>
  <c r="C95" i="104"/>
  <c r="F95" i="104"/>
  <c r="G95" i="104"/>
  <c r="M97" i="104"/>
  <c r="F113" i="105"/>
  <c r="J95" i="104"/>
  <c r="J118" i="104"/>
  <c r="E113" i="105"/>
  <c r="I95" i="104"/>
  <c r="K95" i="104"/>
  <c r="H118" i="104"/>
  <c r="E118" i="104"/>
  <c r="D118" i="104"/>
  <c r="C118" i="104"/>
  <c r="B118" i="104"/>
  <c r="B95" i="104"/>
  <c r="C51" i="104"/>
  <c r="G51" i="104"/>
  <c r="G74" i="104"/>
  <c r="F75" i="105"/>
  <c r="J51" i="104"/>
  <c r="J74" i="104"/>
  <c r="E75" i="105"/>
  <c r="I51" i="104"/>
  <c r="I74" i="104"/>
  <c r="E74" i="104"/>
  <c r="D74" i="104"/>
  <c r="C74" i="104"/>
  <c r="B74" i="104"/>
  <c r="B51" i="104"/>
  <c r="H8" i="104"/>
  <c r="G8" i="104"/>
  <c r="G31" i="104"/>
  <c r="A1" i="105"/>
  <c r="A39" i="105"/>
  <c r="A77" i="105"/>
  <c r="A114" i="105"/>
  <c r="A151" i="105"/>
  <c r="A188" i="105"/>
  <c r="A225" i="105"/>
  <c r="A262" i="105"/>
  <c r="A299" i="105"/>
  <c r="A337" i="105"/>
  <c r="A376" i="105"/>
  <c r="A414" i="105"/>
  <c r="E37" i="105"/>
  <c r="I8" i="104"/>
  <c r="F37" i="105"/>
  <c r="B8" i="104"/>
  <c r="C31" i="104"/>
  <c r="B31" i="104"/>
  <c r="D31" i="104"/>
  <c r="E31" i="104"/>
  <c r="E24" i="103"/>
  <c r="E53" i="103"/>
  <c r="F24" i="103"/>
  <c r="F53" i="103"/>
  <c r="E27" i="103"/>
  <c r="F27" i="103"/>
  <c r="E33" i="103"/>
  <c r="F33" i="103"/>
  <c r="E37" i="103"/>
  <c r="F37" i="103"/>
  <c r="E42" i="103"/>
  <c r="F42" i="103"/>
  <c r="E46" i="103"/>
  <c r="E49" i="103"/>
  <c r="F49" i="103"/>
  <c r="E52" i="103"/>
  <c r="F52" i="103"/>
  <c r="E23" i="79"/>
  <c r="E54" i="79"/>
  <c r="F23" i="79"/>
  <c r="E26" i="79"/>
  <c r="F26" i="79"/>
  <c r="F54" i="79"/>
  <c r="E32" i="79"/>
  <c r="F32" i="79"/>
  <c r="E37" i="79"/>
  <c r="F37" i="79"/>
  <c r="J23" i="99"/>
  <c r="K23" i="99"/>
  <c r="E39" i="79"/>
  <c r="F39" i="79"/>
  <c r="E43" i="79"/>
  <c r="F43" i="79"/>
  <c r="J21" i="99"/>
  <c r="K21" i="99"/>
  <c r="E47" i="79"/>
  <c r="E50" i="79"/>
  <c r="F50" i="79"/>
  <c r="E53" i="79"/>
  <c r="F53" i="79"/>
  <c r="E13" i="99"/>
  <c r="G13" i="99"/>
  <c r="H13" i="99"/>
  <c r="J13" i="99"/>
  <c r="L14" i="99"/>
  <c r="M14" i="99"/>
  <c r="K15" i="99"/>
  <c r="M15" i="99"/>
  <c r="C16" i="99"/>
  <c r="C13" i="99"/>
  <c r="K16" i="99"/>
  <c r="M16" i="99"/>
  <c r="K17" i="99"/>
  <c r="M17" i="99"/>
  <c r="K18" i="99"/>
  <c r="M18" i="99"/>
  <c r="K19" i="99"/>
  <c r="M19" i="99"/>
  <c r="C20" i="99"/>
  <c r="F20" i="99"/>
  <c r="E20" i="99"/>
  <c r="G20" i="99"/>
  <c r="M20" i="99"/>
  <c r="C21" i="99"/>
  <c r="F21" i="99"/>
  <c r="E21" i="99"/>
  <c r="L21" i="99"/>
  <c r="C22" i="99"/>
  <c r="K22" i="99"/>
  <c r="L22" i="99"/>
  <c r="C23" i="99"/>
  <c r="F23" i="99"/>
  <c r="L23" i="99"/>
  <c r="C24" i="99"/>
  <c r="F24" i="99"/>
  <c r="G24" i="99"/>
  <c r="K24" i="99"/>
  <c r="M24" i="99"/>
  <c r="L24" i="99"/>
  <c r="C25" i="99"/>
  <c r="F25" i="99"/>
  <c r="K25" i="99"/>
  <c r="L25" i="99"/>
  <c r="F26" i="99"/>
  <c r="G26" i="99"/>
  <c r="M26" i="99"/>
  <c r="K26" i="99"/>
  <c r="L26" i="99"/>
  <c r="C27" i="99"/>
  <c r="F27" i="99"/>
  <c r="G27" i="99"/>
  <c r="K27" i="99"/>
  <c r="L27" i="99"/>
  <c r="M27" i="99"/>
  <c r="C28" i="99"/>
  <c r="F28" i="99"/>
  <c r="K28" i="99"/>
  <c r="L28" i="99"/>
  <c r="C29" i="99"/>
  <c r="G29" i="99"/>
  <c r="M29" i="99"/>
  <c r="K29" i="99"/>
  <c r="G30" i="99"/>
  <c r="K30" i="99"/>
  <c r="M30" i="99"/>
  <c r="G31" i="99"/>
  <c r="K31" i="99"/>
  <c r="M31" i="99"/>
  <c r="L31" i="99"/>
  <c r="G32" i="99"/>
  <c r="K32" i="99"/>
  <c r="L32" i="99"/>
  <c r="M32" i="99"/>
  <c r="G33" i="99"/>
  <c r="K33" i="99"/>
  <c r="M33" i="99"/>
  <c r="L33" i="99"/>
  <c r="G34" i="99"/>
  <c r="K34" i="99"/>
  <c r="L34" i="99"/>
  <c r="M34" i="99"/>
  <c r="G35" i="99"/>
  <c r="K35" i="99"/>
  <c r="M35" i="99"/>
  <c r="L35" i="99"/>
  <c r="G36" i="99"/>
  <c r="K36" i="99"/>
  <c r="M36" i="99"/>
  <c r="G37" i="99"/>
  <c r="M37" i="99"/>
  <c r="K37" i="99"/>
  <c r="B38" i="99"/>
  <c r="D38" i="99"/>
  <c r="I45" i="99"/>
  <c r="G13" i="98"/>
  <c r="G14" i="98"/>
  <c r="L14" i="98"/>
  <c r="K15" i="98"/>
  <c r="M15" i="98"/>
  <c r="C16" i="98"/>
  <c r="K16" i="98"/>
  <c r="M16" i="98"/>
  <c r="K17" i="98"/>
  <c r="M17" i="98"/>
  <c r="K18" i="98"/>
  <c r="M18" i="98"/>
  <c r="K19" i="98"/>
  <c r="M19" i="98"/>
  <c r="C20" i="98"/>
  <c r="F20" i="98"/>
  <c r="K20" i="98"/>
  <c r="L20" i="98"/>
  <c r="C21" i="98"/>
  <c r="F21" i="98"/>
  <c r="G21" i="98"/>
  <c r="K21" i="98"/>
  <c r="L21" i="98"/>
  <c r="M21" i="98"/>
  <c r="C22" i="98"/>
  <c r="F22" i="98"/>
  <c r="K22" i="98"/>
  <c r="L22" i="98"/>
  <c r="C23" i="98"/>
  <c r="G23" i="98"/>
  <c r="M23" i="98"/>
  <c r="F23" i="98"/>
  <c r="K23" i="98"/>
  <c r="L23" i="98"/>
  <c r="C24" i="98"/>
  <c r="F24" i="98"/>
  <c r="K24" i="98"/>
  <c r="L24" i="98"/>
  <c r="C25" i="98"/>
  <c r="F25" i="98"/>
  <c r="G25" i="98"/>
  <c r="K25" i="98"/>
  <c r="L25" i="98"/>
  <c r="M25" i="98"/>
  <c r="F26" i="98"/>
  <c r="G26" i="98"/>
  <c r="K26" i="98"/>
  <c r="L26" i="98"/>
  <c r="M26" i="98"/>
  <c r="C27" i="98"/>
  <c r="F27" i="98"/>
  <c r="G27" i="98"/>
  <c r="M27" i="98"/>
  <c r="K27" i="98"/>
  <c r="L27" i="98"/>
  <c r="C28" i="98"/>
  <c r="G28" i="98"/>
  <c r="M28" i="98"/>
  <c r="F28" i="98"/>
  <c r="K28" i="98"/>
  <c r="L28" i="98"/>
  <c r="C29" i="98"/>
  <c r="G29" i="98"/>
  <c r="M29" i="98"/>
  <c r="K29" i="98"/>
  <c r="L29" i="98"/>
  <c r="G30" i="98"/>
  <c r="M30" i="98"/>
  <c r="K30" i="98"/>
  <c r="L30" i="98"/>
  <c r="G31" i="98"/>
  <c r="M31" i="98"/>
  <c r="K31" i="98"/>
  <c r="L31" i="98"/>
  <c r="G32" i="98"/>
  <c r="M32" i="98"/>
  <c r="K32" i="98"/>
  <c r="L32" i="98"/>
  <c r="G33" i="98"/>
  <c r="M33" i="98"/>
  <c r="K33" i="98"/>
  <c r="L33" i="98"/>
  <c r="G34" i="98"/>
  <c r="M34" i="98"/>
  <c r="K34" i="98"/>
  <c r="L34" i="98"/>
  <c r="G35" i="98"/>
  <c r="M35" i="98"/>
  <c r="K35" i="98"/>
  <c r="L35" i="98"/>
  <c r="G36" i="98"/>
  <c r="K36" i="98"/>
  <c r="G37" i="98"/>
  <c r="M37" i="98"/>
  <c r="K37" i="98"/>
  <c r="B38" i="98"/>
  <c r="C38" i="98"/>
  <c r="D39" i="98"/>
  <c r="D38" i="98"/>
  <c r="E38" i="98"/>
  <c r="H38" i="98"/>
  <c r="J38" i="98"/>
  <c r="I45" i="98"/>
  <c r="C38" i="99"/>
  <c r="D39" i="99"/>
  <c r="E39" i="99"/>
  <c r="G20" i="98"/>
  <c r="G23" i="99"/>
  <c r="M23" i="99"/>
  <c r="G24" i="98"/>
  <c r="M24" i="98"/>
  <c r="I14" i="98"/>
  <c r="G21" i="99"/>
  <c r="M21" i="99"/>
  <c r="G22" i="98"/>
  <c r="M22" i="98"/>
  <c r="G28" i="99"/>
  <c r="M28" i="99"/>
  <c r="G25" i="99"/>
  <c r="M25" i="99"/>
  <c r="F22" i="99"/>
  <c r="G22" i="99"/>
  <c r="M22" i="99"/>
  <c r="H38" i="99"/>
  <c r="J20" i="99"/>
  <c r="I13" i="99"/>
  <c r="I38" i="99"/>
  <c r="I38" i="98"/>
  <c r="K14" i="98"/>
  <c r="M20" i="98"/>
  <c r="G38" i="98"/>
  <c r="K13" i="99"/>
  <c r="K20" i="99"/>
  <c r="J38" i="99"/>
  <c r="K38" i="98"/>
  <c r="M14" i="98"/>
  <c r="K38" i="99"/>
  <c r="J31" i="104"/>
  <c r="F8" i="104"/>
  <c r="F51" i="104"/>
  <c r="H74" i="104"/>
  <c r="G138" i="104"/>
  <c r="G161" i="104"/>
  <c r="M346" i="104"/>
  <c r="D290" i="104"/>
  <c r="F354" i="104"/>
  <c r="F398" i="104"/>
  <c r="F267" i="104"/>
  <c r="G267" i="104"/>
  <c r="G290" i="104"/>
  <c r="M54" i="104"/>
  <c r="G397" i="104"/>
  <c r="F311" i="104"/>
  <c r="G224" i="104"/>
  <c r="M101" i="104"/>
  <c r="C462" i="104"/>
  <c r="F441" i="104"/>
  <c r="C419" i="104"/>
  <c r="G419" i="104"/>
  <c r="C181" i="104"/>
  <c r="H31" i="104"/>
  <c r="G118" i="104"/>
  <c r="G247" i="104"/>
  <c r="G181" i="104"/>
  <c r="G204" i="104"/>
  <c r="F181" i="104"/>
  <c r="E413" i="105"/>
  <c r="I440" i="104"/>
  <c r="D462" i="104"/>
  <c r="M13" i="99"/>
  <c r="G38" i="99"/>
  <c r="E38" i="99"/>
  <c r="L20" i="99"/>
  <c r="M398" i="104"/>
  <c r="F483" i="104"/>
  <c r="G505" i="104"/>
  <c r="D505" i="104"/>
  <c r="J462" i="104"/>
  <c r="I505" i="104"/>
  <c r="K441" i="104"/>
  <c r="M441" i="104"/>
  <c r="F440" i="104"/>
  <c r="G440" i="104"/>
  <c r="G462" i="104"/>
  <c r="I161" i="104"/>
  <c r="K138" i="104"/>
  <c r="M138" i="104"/>
  <c r="K8" i="104"/>
  <c r="I31" i="104"/>
  <c r="K181" i="104"/>
  <c r="J204" i="104"/>
  <c r="K224" i="104"/>
  <c r="K247" i="104"/>
  <c r="I247" i="104"/>
  <c r="I419" i="104"/>
  <c r="K397" i="104"/>
  <c r="K419" i="104"/>
  <c r="K311" i="104"/>
  <c r="K334" i="104"/>
  <c r="J334" i="104"/>
  <c r="E336" i="105"/>
  <c r="I354" i="104"/>
  <c r="K440" i="104"/>
  <c r="I462" i="104"/>
  <c r="M95" i="104"/>
  <c r="M98" i="104"/>
  <c r="K118" i="104"/>
  <c r="M8" i="104"/>
  <c r="K31" i="104"/>
  <c r="K204" i="104"/>
  <c r="M181" i="104"/>
  <c r="M311" i="104"/>
  <c r="K267" i="104"/>
  <c r="K51" i="104"/>
  <c r="K161" i="104"/>
  <c r="I118" i="104"/>
  <c r="M224" i="104"/>
  <c r="M440" i="104"/>
  <c r="M397" i="104"/>
  <c r="I377" i="104"/>
  <c r="K354" i="104"/>
  <c r="K74" i="104"/>
  <c r="M51" i="104"/>
  <c r="M267" i="104"/>
  <c r="K290" i="104"/>
  <c r="K462" i="104"/>
  <c r="M354" i="104"/>
  <c r="K377" i="104"/>
  <c r="B505" i="104"/>
  <c r="G431" i="105"/>
  <c r="K483" i="104"/>
  <c r="K505" i="104"/>
  <c r="J505" i="104"/>
  <c r="M483" i="104"/>
  <c r="B462" i="104" l="1"/>
  <c r="B441" i="104"/>
  <c r="B398" i="104"/>
  <c r="B419" i="104"/>
</calcChain>
</file>

<file path=xl/sharedStrings.xml><?xml version="1.0" encoding="utf-8"?>
<sst xmlns="http://schemas.openxmlformats.org/spreadsheetml/2006/main" count="1084" uniqueCount="228">
  <si>
    <t>%</t>
  </si>
  <si>
    <t>CUENTAS DE RESULTADOS</t>
  </si>
  <si>
    <t>CUENTAS DE BALANCE</t>
  </si>
  <si>
    <t>ING. PROPIOS</t>
  </si>
  <si>
    <t>CONCEPTO</t>
  </si>
  <si>
    <t>PRESUPUESTO</t>
  </si>
  <si>
    <t>C.N.A.</t>
  </si>
  <si>
    <t>LUZ</t>
  </si>
  <si>
    <t xml:space="preserve"> EJEMPLO:</t>
  </si>
  <si>
    <t>REFERENCIA</t>
  </si>
  <si>
    <t>DESCRIPCIÓN</t>
  </si>
  <si>
    <t>REVISÓ:</t>
  </si>
  <si>
    <t>ELABORÓ:</t>
  </si>
  <si>
    <t>FUENTE DE FINANCIAMIENTO:</t>
  </si>
  <si>
    <t>CUADRO RESUMEN DE LA SITUACIÓN FINANCIERA</t>
  </si>
  <si>
    <t>CLORACIÓN</t>
  </si>
  <si>
    <t>ACUMULADO:</t>
  </si>
  <si>
    <t>CONCEPTO:</t>
  </si>
  <si>
    <t>IRREDUCTIBLES:</t>
  </si>
  <si>
    <t>PRESUPUESTO:</t>
  </si>
  <si>
    <t>LOGOTIPO:</t>
  </si>
  <si>
    <t>TOTALES:</t>
  </si>
  <si>
    <t>MUNICIPIO DE:</t>
  </si>
  <si>
    <t>FUENTE DE FINANCIAMIENTO</t>
  </si>
  <si>
    <t>AVANCE %</t>
  </si>
  <si>
    <t xml:space="preserve">FIN. </t>
  </si>
  <si>
    <t>I  R  R  E  D  U  C  T  I  B  L  E  S</t>
  </si>
  <si>
    <t>DEUDORAS DE ACTIVO:</t>
  </si>
  <si>
    <t>ACREEDORAS DE PASIVO:</t>
  </si>
  <si>
    <t>FORTAMUN-DF</t>
  </si>
  <si>
    <t>F.I.S.M.</t>
  </si>
  <si>
    <t>APROBADO / MODIFICADO ANUAL:</t>
  </si>
  <si>
    <t>Representa el importe de los ingresos y otros beneficios del ente público provenientes de los ingresos de gestión, participaciones, aportaciones, transferencias, asignaciones, subsidios y otras ayudas y otros ingresos.</t>
  </si>
  <si>
    <t>INGRESOS Y OTROS BENEFICIOS ACUMULADOS:</t>
  </si>
  <si>
    <t>Representa el importe de los gastos y otras pérdidas del ente público, incurridos por gastos de funcionamiento, intereses, transferencias, participaciones y aportaciones otorgadas, otras pérdidas de la gestión y extraordinarias, entre otras.</t>
  </si>
  <si>
    <t>APROBADO / MODIFICADO ANUAL</t>
  </si>
  <si>
    <t>INGRESOS Y OTROS BENEFICIOS ACUMULADOS</t>
  </si>
  <si>
    <t>POR EROGAR:</t>
  </si>
  <si>
    <t>Importe de ingresos y otros beneficios pendientes de erogar.</t>
  </si>
  <si>
    <t>GASTOS Y OTRAS PÉRDIDAS ACUMULADOS</t>
  </si>
  <si>
    <t>GASTOS Y OTRAS PÉRDIDAS ACUMULADOS:</t>
  </si>
  <si>
    <t>Refleja las asignaciones presupuestarias anuales según lo establecido en el  Presupuesto de Egresos y sus anexos, o bien, la asignación presupuestaria que resulta de incorporar, en su caso, las adecuaciones presupuestarias al presupuesto aprobado.</t>
  </si>
  <si>
    <t>Insertar el logotipo representativo del Municipio.</t>
  </si>
  <si>
    <t>Especificar el nombre del Municipio.</t>
  </si>
  <si>
    <t>FOFIS</t>
  </si>
  <si>
    <t>DIFERENCIA:</t>
  </si>
  <si>
    <t>SALDOS EN CAJA Y BANCOS:</t>
  </si>
  <si>
    <t>Nombre de los fondos y ejercicio que maneja el sujeto de revisión.</t>
  </si>
  <si>
    <t>Importe reflejado en caja y bancos al mes que se reporta.</t>
  </si>
  <si>
    <t>Sumatoria de las cuentas deudoras de cada fuente de financiamiento.</t>
  </si>
  <si>
    <t>Sumatoria de las cuentas acreedoras de cada fuente de financiamiento.</t>
  </si>
  <si>
    <t>Sumatoria de las cuentas de Activo menos Pasivo igual a Recursos por Erogar.</t>
  </si>
  <si>
    <t>Gastos que el Municipio debe hacer de manera mensual.</t>
  </si>
  <si>
    <t>Nombre de la cuenta.</t>
  </si>
  <si>
    <t>Importe total presupuestado para cada concepto.</t>
  </si>
  <si>
    <t>Importe total ejercido al mes que se reporta.</t>
  </si>
  <si>
    <r>
      <t xml:space="preserve">°  Nota: </t>
    </r>
    <r>
      <rPr>
        <sz val="12"/>
        <rFont val="Arial Narrow"/>
        <family val="2"/>
      </rPr>
      <t>anexar papel de trabajo de cómo se integran las cuentas Deudoras y Acreedoras</t>
    </r>
  </si>
  <si>
    <t xml:space="preserve">NOMBRE DEL TESORERO MUNICIPAL </t>
  </si>
  <si>
    <t>NOMBRE DEL SÍNDICO MUNICIPAL</t>
  </si>
  <si>
    <t xml:space="preserve"> NOMBRE DEL  PRESIDENTE MUNICIPAL</t>
  </si>
  <si>
    <t>REVISÓ Y AUTORIZÓ:</t>
  </si>
  <si>
    <t xml:space="preserve">otros </t>
  </si>
  <si>
    <t>INTERESES GENERADOS ACUMULADOS</t>
  </si>
  <si>
    <t>Representa el importe de los rendimientos financieros y/o intereses bancarios generados por el manejo de las cuentas bancarias de los de los ingresos de gestión, participaciones, aportaciones, transferencias, asignaciones, subsidios y otras ayudas y otros ingresos.</t>
  </si>
  <si>
    <t>Impuestos</t>
  </si>
  <si>
    <t>Derechos</t>
  </si>
  <si>
    <t>Aprovechamientos</t>
  </si>
  <si>
    <t>Productos</t>
  </si>
  <si>
    <t>Ingresos por Ventas</t>
  </si>
  <si>
    <t>Representa el porcentaje de la aplicación de los ingresos, otros bneficios acumulados e intereses generados, y se calcula dividiendo los gastos y otras pérdidas entre los ingresos (mas intereses).</t>
  </si>
  <si>
    <t>SALDOS EN CAJA Y BANCOS
(A)</t>
  </si>
  <si>
    <t>° DEUDORAS DE ACTIVO
(B)</t>
  </si>
  <si>
    <t>POR EROGAR
(D)</t>
  </si>
  <si>
    <t xml:space="preserve">° ACREEDORAS DE PASIVO
( C ) </t>
  </si>
  <si>
    <t>DIFERENCIA
A+B-C = D</t>
  </si>
  <si>
    <t>AVANCE %:</t>
  </si>
  <si>
    <t>Representa el porcentaje de la aplicación de recursos respecto al presupuesto aprobado/modificado, y se calcula dividiendo los gastos y otras pérdidas entre el presupuesto aprobado/modificado anual.</t>
  </si>
  <si>
    <t>ACUMULADO</t>
  </si>
  <si>
    <t>Porcentaje reflejado entre lo presupuestado y lo acumulado, y se calcula dividiendo el acumulado entre el presupuesto</t>
  </si>
  <si>
    <t>F.G.P</t>
  </si>
  <si>
    <t>MUNICIPIO DE: PROGRESO DE OBREGON, HGO.</t>
  </si>
  <si>
    <t>F.F.M.</t>
  </si>
  <si>
    <t>ISAN</t>
  </si>
  <si>
    <t>L.C. RULI HERNANDEZ FLORES</t>
  </si>
  <si>
    <t>PROFR. ALFREDO ZUÑIGA AVILES</t>
  </si>
  <si>
    <t>LIC. GISAEL CHAVEZ AGUILAR</t>
  </si>
  <si>
    <t>REPO</t>
  </si>
  <si>
    <t>NUMERO DE CUENTA</t>
  </si>
  <si>
    <t>DESCRIPCION</t>
  </si>
  <si>
    <t>FECHA COMPRA</t>
  </si>
  <si>
    <t>CUENTAS DEUDORAS DE ACTIVO</t>
  </si>
  <si>
    <t>CUENTAS ACREEDORAS DE PASIVO</t>
  </si>
  <si>
    <t>FGP</t>
  </si>
  <si>
    <t>IMPUESTOS POR PAGAR</t>
  </si>
  <si>
    <t>FAFM</t>
  </si>
  <si>
    <t>HOJA DE TRABAJO EN LA QUE SE DESGLOSAN LAS CUENTAS DEUDORAS DE ACTIVO Y ACREEDORAS DE PASIVO</t>
  </si>
  <si>
    <t xml:space="preserve">MUNICIPIO DE PROGRESO DE OBREGON </t>
  </si>
  <si>
    <t>FONDO</t>
  </si>
  <si>
    <t>COMPENSACION ISAN</t>
  </si>
  <si>
    <t>Formato : MR-02</t>
  </si>
  <si>
    <t>CONTINGENCIAS ECONOMICAS</t>
  </si>
  <si>
    <t>IEPS GASOLINA</t>
  </si>
  <si>
    <t>IEPS TABACO</t>
  </si>
  <si>
    <t>IMPRESORA EPSON</t>
  </si>
  <si>
    <t>1.2.4.6.563.19</t>
  </si>
  <si>
    <t>2.1.1.7.1.6.3</t>
  </si>
  <si>
    <t>SUMA</t>
  </si>
  <si>
    <t>SUMA TOTAL</t>
  </si>
  <si>
    <t>PROSSAPYS</t>
  </si>
  <si>
    <t>APOYO EXTRAORDINARIO ESTATAL</t>
  </si>
  <si>
    <t>APDER</t>
  </si>
  <si>
    <t>DEVOLUCION DE IMPUESTOS</t>
  </si>
  <si>
    <t>RUBEN HERNANDEZ HERNANDEZ</t>
  </si>
  <si>
    <t>2.1.1.3.1.7.2.5</t>
  </si>
  <si>
    <t>2.1.1.7.1.7.2</t>
  </si>
  <si>
    <t>DEBE NOMINA</t>
  </si>
  <si>
    <t>2.1.1.3.1.7.3.3</t>
  </si>
  <si>
    <t>2.1.1.7.1.7.4</t>
  </si>
  <si>
    <t>DEBE A REPO 2016</t>
  </si>
  <si>
    <t>2.1.1.3.1.7.4.1</t>
  </si>
  <si>
    <t>FEIEF</t>
  </si>
  <si>
    <t>SEDESOL 3X1</t>
  </si>
  <si>
    <t>DEV. DE ISR</t>
  </si>
  <si>
    <t>L.C. MARIBEL NERIA OLGUIN</t>
  </si>
  <si>
    <t>1.2.4.6.563.17.2/1</t>
  </si>
  <si>
    <t xml:space="preserve">              DESBROZADORAS</t>
  </si>
  <si>
    <t>2.1.1.3.1.7.1.7</t>
  </si>
  <si>
    <t>2.1.1.3.1.7.1.8</t>
  </si>
  <si>
    <t xml:space="preserve">              JOSE LUIS ALVAREZ ORTIZ</t>
  </si>
  <si>
    <t xml:space="preserve">              VICTOR HUGO BENITEZ CERON</t>
  </si>
  <si>
    <t>F.F.M</t>
  </si>
  <si>
    <t>2.1.1.7.1.7.3</t>
  </si>
  <si>
    <t xml:space="preserve">              DEBE NOMINAS</t>
  </si>
  <si>
    <t>1.1.2.3.17.1.6.1</t>
  </si>
  <si>
    <t>1.1.2.3.17.1.6.2</t>
  </si>
  <si>
    <t>1.1.2.3.17.1.6.3</t>
  </si>
  <si>
    <t>1.1.2.3.17.1.6.4</t>
  </si>
  <si>
    <t>1.1.2.3.17.1.6.5</t>
  </si>
  <si>
    <t xml:space="preserve">              ROSA MARTHA LARA REYES</t>
  </si>
  <si>
    <t xml:space="preserve">              SALVADOR CASTAÑEDA ESTRADA</t>
  </si>
  <si>
    <t xml:space="preserve">              VERONICA GUADALUPE TOVAR MARTINEZ</t>
  </si>
  <si>
    <t xml:space="preserve">              MANUEL SANCHEZ CERVANTES</t>
  </si>
  <si>
    <t xml:space="preserve">              SANDRA BAUTISTA TORRES</t>
  </si>
  <si>
    <t xml:space="preserve">        ISR RETENIDO POR HONORARIOS</t>
  </si>
  <si>
    <t>2.1.1.7.7</t>
  </si>
  <si>
    <t>ARQ. RAÚL MENESES RODRÍGUEZ</t>
  </si>
  <si>
    <t>C. NELY CAMACHO MARTÍNEZ</t>
  </si>
  <si>
    <t>TOTAL</t>
  </si>
  <si>
    <t>ANTICIPO APROVEEDORES</t>
  </si>
  <si>
    <t>1.1.5.1.1</t>
  </si>
  <si>
    <t>ALMACEN DESAYUNOS FRIOS</t>
  </si>
  <si>
    <t>2.1.1.3.1.7.1.9</t>
  </si>
  <si>
    <t>JOSE MORALES FLORES</t>
  </si>
  <si>
    <t>2.1.1.7.1.7.1</t>
  </si>
  <si>
    <t>ISR REPO</t>
  </si>
  <si>
    <t>2.1.1.9.1.1</t>
  </si>
  <si>
    <t>ANTICIPO A DEUDORES DIVERSOS</t>
  </si>
  <si>
    <t>PRESIDENTE MUNICIPAL</t>
  </si>
  <si>
    <t xml:space="preserve"> </t>
  </si>
  <si>
    <t xml:space="preserve">                                         </t>
  </si>
  <si>
    <r>
      <t xml:space="preserve">                            °  Nota: </t>
    </r>
    <r>
      <rPr>
        <sz val="12"/>
        <rFont val="Arial Narrow"/>
        <family val="2"/>
      </rPr>
      <t>anexar papel de trabajo de cómo se integran las cuentas Deudoras y Acreedoras</t>
    </r>
  </si>
  <si>
    <t>SISTEMA MUNICIPAL PARA EL DESARROLLO  INTEGRAL DE LA FAMILIA DESAN SALVADOR HIDALGO</t>
  </si>
  <si>
    <t>INGRESOS 2022</t>
  </si>
  <si>
    <t>INGRESOS 2024</t>
  </si>
  <si>
    <t>INGRESOS 2023</t>
  </si>
  <si>
    <t>INGRESOS 2021</t>
  </si>
  <si>
    <t>ENGARGADO DE ADMINISTRACION Y FINANZAS</t>
  </si>
  <si>
    <t>COMISARIO</t>
  </si>
  <si>
    <t>1112-10</t>
  </si>
  <si>
    <t>BANCOS 2023</t>
  </si>
  <si>
    <t>1123-01-06</t>
  </si>
  <si>
    <t>1123-01-07</t>
  </si>
  <si>
    <t xml:space="preserve"> DEUDORES DIVERSOS 2024</t>
  </si>
  <si>
    <t>DEUDORES DIVERSOS 2023</t>
  </si>
  <si>
    <t>MES DE ENERO  DE  2024</t>
  </si>
  <si>
    <t>MES DE FEBRERO DE  2024</t>
  </si>
  <si>
    <t>2117-01-011</t>
  </si>
  <si>
    <t xml:space="preserve"> ISR SALARIOS 2024</t>
  </si>
  <si>
    <t>MES DE MARZO DE  2024</t>
  </si>
  <si>
    <t>MES DE ABRIL DE  2024</t>
  </si>
  <si>
    <t>1123-01-06-01</t>
  </si>
  <si>
    <t xml:space="preserve"> DEUD 2023 TANIA SALAZAR LOPEZ</t>
  </si>
  <si>
    <t>MES DE MAYO DE  2024</t>
  </si>
  <si>
    <t>MES DE JUNIO  DE  2024</t>
  </si>
  <si>
    <t>MES DE JULIO  DE  2024</t>
  </si>
  <si>
    <t>2112-1-395001</t>
  </si>
  <si>
    <t>PENAS MULTAS ACCESORIOS Y ACT</t>
  </si>
  <si>
    <t>AYUDAS SOCIALES</t>
  </si>
  <si>
    <t>2115-441001</t>
  </si>
  <si>
    <t>MES DE AGOSTO  DE  2024</t>
  </si>
  <si>
    <t>INGRESOS 2020</t>
  </si>
  <si>
    <t>MES DE SEPTIEMBRE  DE  2024</t>
  </si>
  <si>
    <t>1123-01-07-02</t>
  </si>
  <si>
    <t>MARIBEL TAPIA OLVDERA</t>
  </si>
  <si>
    <t>ACREDORES</t>
  </si>
  <si>
    <t>BANCOS</t>
  </si>
  <si>
    <t>DEUDORES</t>
  </si>
  <si>
    <t>POR GASTAR</t>
  </si>
  <si>
    <t>PASIVO</t>
  </si>
  <si>
    <t>I00005</t>
  </si>
  <si>
    <t>I00001</t>
  </si>
  <si>
    <t>I00002</t>
  </si>
  <si>
    <t>I00029,30,31</t>
  </si>
  <si>
    <t>SUBSIDIO 2024</t>
  </si>
  <si>
    <t>MES DE OCTUBRE  DE  2024</t>
  </si>
  <si>
    <t>D0004</t>
  </si>
  <si>
    <t>MES DE NOVIEMBRE  DE  2024</t>
  </si>
  <si>
    <t>2111-1-113001</t>
  </si>
  <si>
    <t>Sueldos</t>
  </si>
  <si>
    <t>MES DE DICIEMBRE  DE  2024</t>
  </si>
  <si>
    <t>2111-3-132002</t>
  </si>
  <si>
    <t>Gratificación Anual</t>
  </si>
  <si>
    <t>2112-1-000063</t>
  </si>
  <si>
    <t>RODRIGO JOSE SANCHEZ CUEVAS</t>
  </si>
  <si>
    <t>2112-1-000143</t>
  </si>
  <si>
    <t>JAIR LOZANO RAMIREZ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</si>
  <si>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</si>
  <si>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</si>
  <si>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</si>
  <si>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</si>
  <si>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</si>
  <si>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</si>
  <si>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Ayudas sociales a personas</t>
  </si>
  <si>
    <t>2115-443001</t>
  </si>
  <si>
    <t>Ayudas sociales a instituciones de enseñanza</t>
  </si>
  <si>
    <t>ISR SALARIOS 2024</t>
  </si>
  <si>
    <t>2117-398001</t>
  </si>
  <si>
    <t>Impuesto sobre nóminas y otros que se deriven de una relacion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</si>
</sst>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.00"/>
    <numFmt numFmtId="166" formatCode="#,##0.00_ ;[Red]\-#,##0.00\ "/>
    <numFmt numFmtId="167" formatCode="#,##0.00;[Red]#,##0.00"/>
    <numFmt numFmtId="168" formatCode="[$$-80A]#,##0"/>
    <numFmt numFmtId="169" formatCode="#,##0.000000000"/>
  </numFmts>
  <fonts count="47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6.5"/>
      <color rgb="FF000000"/>
      <name val="Arial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8" fillId="20" borderId="0" applyNumberFormat="0" applyBorder="0" applyAlignment="0" applyProtection="0"/>
    <xf numFmtId="0" fontId="29" fillId="21" borderId="14" applyNumberFormat="0" applyAlignment="0" applyProtection="0"/>
    <xf numFmtId="0" fontId="30" fillId="22" borderId="15" applyNumberFormat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34" fillId="29" borderId="14" applyNumberFormat="0" applyAlignment="0" applyProtection="0"/>
    <xf numFmtId="0" fontId="35" fillId="30" borderId="0" applyNumberFormat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6" fillId="31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9" fillId="0" borderId="0"/>
    <xf numFmtId="0" fontId="1" fillId="0" borderId="0"/>
    <xf numFmtId="0" fontId="26" fillId="32" borderId="18" applyNumberFormat="0" applyFont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21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33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22" applyNumberFormat="0" applyFill="0" applyAlignment="0" applyProtection="0"/>
  </cellStyleXfs>
  <cellXfs count="240">
    <xf numFmtId="0" fontId="0" fillId="0" borderId="0" xfId="0"/>
    <xf numFmtId="0" fontId="10" fillId="33" borderId="0" xfId="0" applyFont="1" applyFill="1"/>
    <xf numFmtId="0" fontId="10" fillId="33" borderId="0" xfId="0" applyFont="1" applyFill="1" applyBorder="1"/>
    <xf numFmtId="0" fontId="7" fillId="33" borderId="0" xfId="0" applyFont="1" applyFill="1" applyBorder="1"/>
    <xf numFmtId="0" fontId="10" fillId="33" borderId="0" xfId="0" applyFont="1" applyFill="1" applyAlignment="1"/>
    <xf numFmtId="0" fontId="11" fillId="33" borderId="0" xfId="0" applyFont="1" applyFill="1"/>
    <xf numFmtId="0" fontId="14" fillId="33" borderId="0" xfId="0" applyFont="1" applyFill="1" applyAlignment="1">
      <alignment horizontal="left" vertical="center"/>
    </xf>
    <xf numFmtId="0" fontId="14" fillId="33" borderId="0" xfId="0" applyFont="1" applyFill="1"/>
    <xf numFmtId="0" fontId="7" fillId="33" borderId="0" xfId="0" applyFont="1" applyFill="1"/>
    <xf numFmtId="0" fontId="12" fillId="33" borderId="0" xfId="0" applyFont="1" applyFill="1"/>
    <xf numFmtId="0" fontId="14" fillId="33" borderId="0" xfId="0" applyFont="1" applyFill="1" applyBorder="1" applyAlignment="1">
      <alignment vertical="top" wrapText="1"/>
    </xf>
    <xf numFmtId="0" fontId="5" fillId="33" borderId="0" xfId="0" applyFont="1" applyFill="1" applyAlignment="1"/>
    <xf numFmtId="0" fontId="14" fillId="33" borderId="0" xfId="0" applyFont="1" applyFill="1" applyAlignment="1"/>
    <xf numFmtId="0" fontId="5" fillId="33" borderId="0" xfId="0" applyFont="1" applyFill="1"/>
    <xf numFmtId="0" fontId="4" fillId="33" borderId="1" xfId="0" applyFont="1" applyFill="1" applyBorder="1"/>
    <xf numFmtId="4" fontId="8" fillId="33" borderId="1" xfId="0" applyNumberFormat="1" applyFont="1" applyFill="1" applyBorder="1"/>
    <xf numFmtId="9" fontId="8" fillId="33" borderId="1" xfId="0" applyNumberFormat="1" applyFont="1" applyFill="1" applyBorder="1"/>
    <xf numFmtId="166" fontId="8" fillId="33" borderId="1" xfId="0" applyNumberFormat="1" applyFont="1" applyFill="1" applyBorder="1"/>
    <xf numFmtId="0" fontId="4" fillId="33" borderId="1" xfId="0" applyFont="1" applyFill="1" applyBorder="1" applyAlignment="1">
      <alignment horizontal="right"/>
    </xf>
    <xf numFmtId="4" fontId="4" fillId="33" borderId="1" xfId="0" applyNumberFormat="1" applyFont="1" applyFill="1" applyBorder="1"/>
    <xf numFmtId="166" fontId="4" fillId="33" borderId="1" xfId="0" applyNumberFormat="1" applyFont="1" applyFill="1" applyBorder="1"/>
    <xf numFmtId="10" fontId="4" fillId="33" borderId="1" xfId="0" applyNumberFormat="1" applyFont="1" applyFill="1" applyBorder="1"/>
    <xf numFmtId="9" fontId="10" fillId="33" borderId="1" xfId="0" applyNumberFormat="1" applyFont="1" applyFill="1" applyBorder="1"/>
    <xf numFmtId="167" fontId="10" fillId="33" borderId="0" xfId="0" applyNumberFormat="1" applyFont="1" applyFill="1" applyBorder="1" applyAlignment="1">
      <alignment horizontal="center"/>
    </xf>
    <xf numFmtId="9" fontId="10" fillId="33" borderId="0" xfId="0" applyNumberFormat="1" applyFont="1" applyFill="1" applyBorder="1"/>
    <xf numFmtId="0" fontId="5" fillId="33" borderId="0" xfId="0" applyFont="1" applyFill="1" applyBorder="1" applyAlignment="1">
      <alignment vertical="top" wrapText="1"/>
    </xf>
    <xf numFmtId="0" fontId="5" fillId="33" borderId="0" xfId="0" applyFont="1" applyFill="1" applyAlignment="1">
      <alignment vertical="top"/>
    </xf>
    <xf numFmtId="4" fontId="10" fillId="33" borderId="0" xfId="0" applyNumberFormat="1" applyFont="1" applyFill="1" applyBorder="1" applyAlignment="1"/>
    <xf numFmtId="0" fontId="6" fillId="34" borderId="1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14" fillId="0" borderId="0" xfId="0" applyFont="1" applyFill="1"/>
    <xf numFmtId="0" fontId="5" fillId="33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33" borderId="1" xfId="0" applyFont="1" applyFill="1" applyBorder="1" applyAlignment="1">
      <alignment horizontal="center" vertical="center"/>
    </xf>
    <xf numFmtId="0" fontId="4" fillId="33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top"/>
    </xf>
    <xf numFmtId="0" fontId="6" fillId="33" borderId="0" xfId="0" applyFont="1" applyFill="1" applyBorder="1" applyAlignment="1">
      <alignment horizontal="center"/>
    </xf>
    <xf numFmtId="0" fontId="10" fillId="33" borderId="0" xfId="0" applyFont="1" applyFill="1" applyAlignment="1">
      <alignment horizontal="center"/>
    </xf>
    <xf numFmtId="0" fontId="5" fillId="33" borderId="0" xfId="0" applyFont="1" applyFill="1" applyAlignment="1">
      <alignment horizontal="left"/>
    </xf>
    <xf numFmtId="0" fontId="7" fillId="33" borderId="0" xfId="0" applyFont="1" applyFill="1" applyAlignment="1">
      <alignment horizontal="center"/>
    </xf>
    <xf numFmtId="17" fontId="5" fillId="33" borderId="0" xfId="0" applyNumberFormat="1" applyFont="1" applyFill="1" applyAlignment="1">
      <alignment horizontal="center"/>
    </xf>
    <xf numFmtId="4" fontId="10" fillId="33" borderId="0" xfId="0" applyNumberFormat="1" applyFont="1" applyFill="1"/>
    <xf numFmtId="4" fontId="9" fillId="33" borderId="0" xfId="0" applyNumberFormat="1" applyFont="1" applyFill="1"/>
    <xf numFmtId="166" fontId="10" fillId="33" borderId="0" xfId="0" applyNumberFormat="1" applyFont="1" applyFill="1"/>
    <xf numFmtId="164" fontId="9" fillId="33" borderId="0" xfId="33" applyFont="1" applyFill="1"/>
    <xf numFmtId="10" fontId="10" fillId="33" borderId="1" xfId="48" applyNumberFormat="1" applyFont="1" applyFill="1" applyBorder="1"/>
    <xf numFmtId="166" fontId="8" fillId="0" borderId="1" xfId="0" applyNumberFormat="1" applyFont="1" applyFill="1" applyBorder="1"/>
    <xf numFmtId="9" fontId="8" fillId="33" borderId="1" xfId="48" applyNumberFormat="1" applyFont="1" applyFill="1" applyBorder="1"/>
    <xf numFmtId="0" fontId="0" fillId="0" borderId="0" xfId="0" applyAlignment="1">
      <alignment wrapText="1"/>
    </xf>
    <xf numFmtId="0" fontId="17" fillId="35" borderId="2" xfId="0" applyFont="1" applyFill="1" applyBorder="1" applyAlignment="1">
      <alignment horizontal="center" vertical="center"/>
    </xf>
    <xf numFmtId="0" fontId="17" fillId="35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17" fontId="2" fillId="0" borderId="3" xfId="0" applyNumberFormat="1" applyFont="1" applyBorder="1"/>
    <xf numFmtId="164" fontId="0" fillId="0" borderId="3" xfId="33" applyFont="1" applyBorder="1"/>
    <xf numFmtId="0" fontId="0" fillId="0" borderId="4" xfId="0" applyBorder="1"/>
    <xf numFmtId="164" fontId="0" fillId="0" borderId="4" xfId="33" applyFont="1" applyBorder="1"/>
    <xf numFmtId="0" fontId="2" fillId="0" borderId="4" xfId="0" applyFont="1" applyBorder="1"/>
    <xf numFmtId="17" fontId="0" fillId="0" borderId="4" xfId="0" applyNumberFormat="1" applyBorder="1"/>
    <xf numFmtId="0" fontId="0" fillId="0" borderId="5" xfId="0" applyBorder="1"/>
    <xf numFmtId="164" fontId="0" fillId="0" borderId="5" xfId="33" applyFont="1" applyBorder="1"/>
    <xf numFmtId="0" fontId="17" fillId="0" borderId="5" xfId="0" applyFont="1" applyBorder="1"/>
    <xf numFmtId="43" fontId="0" fillId="0" borderId="0" xfId="0" applyNumberFormat="1"/>
    <xf numFmtId="0" fontId="17" fillId="0" borderId="0" xfId="0" applyFont="1"/>
    <xf numFmtId="0" fontId="18" fillId="0" borderId="0" xfId="0" applyFont="1"/>
    <xf numFmtId="0" fontId="17" fillId="0" borderId="3" xfId="0" applyFont="1" applyBorder="1"/>
    <xf numFmtId="0" fontId="17" fillId="0" borderId="4" xfId="0" applyFont="1" applyBorder="1"/>
    <xf numFmtId="4" fontId="7" fillId="33" borderId="0" xfId="0" applyNumberFormat="1" applyFont="1" applyFill="1"/>
    <xf numFmtId="0" fontId="2" fillId="0" borderId="5" xfId="0" applyFont="1" applyBorder="1"/>
    <xf numFmtId="0" fontId="17" fillId="0" borderId="6" xfId="0" applyFont="1" applyBorder="1"/>
    <xf numFmtId="0" fontId="2" fillId="0" borderId="6" xfId="0" applyFont="1" applyBorder="1"/>
    <xf numFmtId="0" fontId="0" fillId="0" borderId="6" xfId="0" applyBorder="1"/>
    <xf numFmtId="164" fontId="17" fillId="0" borderId="6" xfId="33" applyFont="1" applyBorder="1"/>
    <xf numFmtId="164" fontId="17" fillId="0" borderId="6" xfId="0" applyNumberFormat="1" applyFont="1" applyBorder="1"/>
    <xf numFmtId="0" fontId="0" fillId="0" borderId="3" xfId="0" applyBorder="1"/>
    <xf numFmtId="0" fontId="17" fillId="0" borderId="3" xfId="0" applyFont="1" applyBorder="1" applyAlignment="1">
      <alignment horizontal="center"/>
    </xf>
    <xf numFmtId="164" fontId="17" fillId="0" borderId="3" xfId="0" applyNumberFormat="1" applyFont="1" applyBorder="1"/>
    <xf numFmtId="0" fontId="0" fillId="0" borderId="7" xfId="0" applyBorder="1"/>
    <xf numFmtId="164" fontId="17" fillId="0" borderId="7" xfId="33" applyFont="1" applyBorder="1"/>
    <xf numFmtId="0" fontId="17" fillId="0" borderId="7" xfId="0" applyFont="1" applyBorder="1"/>
    <xf numFmtId="0" fontId="20" fillId="0" borderId="0" xfId="45" applyFont="1" applyFill="1" applyAlignment="1" applyProtection="1">
      <alignment horizontal="left" vertical="top"/>
      <protection locked="0"/>
    </xf>
    <xf numFmtId="0" fontId="21" fillId="0" borderId="0" xfId="45" applyFont="1" applyFill="1" applyAlignment="1" applyProtection="1">
      <alignment horizontal="left" vertical="top"/>
      <protection locked="0"/>
    </xf>
    <xf numFmtId="0" fontId="5" fillId="33" borderId="0" xfId="0" applyFont="1" applyFill="1" applyAlignment="1">
      <alignment horizontal="center"/>
    </xf>
    <xf numFmtId="0" fontId="6" fillId="34" borderId="1" xfId="0" applyFont="1" applyFill="1" applyBorder="1" applyAlignment="1">
      <alignment horizontal="center"/>
    </xf>
    <xf numFmtId="0" fontId="7" fillId="33" borderId="0" xfId="0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0" fontId="11" fillId="33" borderId="0" xfId="0" applyFont="1" applyFill="1" applyAlignment="1">
      <alignment horizontal="center"/>
    </xf>
    <xf numFmtId="0" fontId="10" fillId="33" borderId="0" xfId="0" applyFont="1" applyFill="1" applyBorder="1" applyAlignment="1">
      <alignment horizontal="center"/>
    </xf>
    <xf numFmtId="0" fontId="5" fillId="33" borderId="0" xfId="0" applyFont="1" applyFill="1" applyBorder="1" applyAlignment="1">
      <alignment horizontal="left" vertical="top" wrapText="1"/>
    </xf>
    <xf numFmtId="4" fontId="8" fillId="0" borderId="1" xfId="0" applyNumberFormat="1" applyFont="1" applyFill="1" applyBorder="1"/>
    <xf numFmtId="0" fontId="5" fillId="33" borderId="0" xfId="0" applyFont="1" applyFill="1" applyBorder="1" applyAlignment="1">
      <alignment horizontal="left" vertical="top" wrapText="1"/>
    </xf>
    <xf numFmtId="0" fontId="11" fillId="33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0" fontId="10" fillId="33" borderId="0" xfId="0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/>
    </xf>
    <xf numFmtId="0" fontId="7" fillId="33" borderId="0" xfId="0" applyFont="1" applyFill="1" applyBorder="1" applyAlignment="1">
      <alignment horizontal="center"/>
    </xf>
    <xf numFmtId="0" fontId="6" fillId="34" borderId="1" xfId="0" applyFont="1" applyFill="1" applyBorder="1" applyAlignment="1">
      <alignment horizontal="center"/>
    </xf>
    <xf numFmtId="14" fontId="5" fillId="33" borderId="0" xfId="0" applyNumberFormat="1" applyFont="1" applyFill="1" applyAlignment="1">
      <alignment horizontal="center"/>
    </xf>
    <xf numFmtId="17" fontId="2" fillId="0" borderId="4" xfId="0" applyNumberFormat="1" applyFont="1" applyBorder="1"/>
    <xf numFmtId="0" fontId="2" fillId="0" borderId="4" xfId="0" applyFont="1" applyBorder="1" applyAlignment="1"/>
    <xf numFmtId="0" fontId="2" fillId="0" borderId="8" xfId="0" applyFont="1" applyBorder="1"/>
    <xf numFmtId="0" fontId="0" fillId="0" borderId="9" xfId="0" applyBorder="1"/>
    <xf numFmtId="0" fontId="2" fillId="0" borderId="0" xfId="0" applyFont="1" applyBorder="1"/>
    <xf numFmtId="164" fontId="0" fillId="0" borderId="0" xfId="0" applyNumberFormat="1"/>
    <xf numFmtId="0" fontId="4" fillId="0" borderId="1" xfId="0" applyFont="1" applyFill="1" applyBorder="1" applyAlignment="1">
      <alignment horizontal="left" vertical="center"/>
    </xf>
    <xf numFmtId="164" fontId="17" fillId="0" borderId="4" xfId="33" applyFont="1" applyBorder="1"/>
    <xf numFmtId="0" fontId="2" fillId="0" borderId="4" xfId="0" applyFont="1" applyBorder="1" applyAlignment="1">
      <alignment horizontal="left"/>
    </xf>
    <xf numFmtId="164" fontId="2" fillId="0" borderId="4" xfId="33" applyFont="1" applyFill="1" applyBorder="1"/>
    <xf numFmtId="164" fontId="0" fillId="0" borderId="4" xfId="33" applyFont="1" applyFill="1" applyBorder="1"/>
    <xf numFmtId="44" fontId="10" fillId="33" borderId="0" xfId="0" applyNumberFormat="1" applyFont="1" applyFill="1"/>
    <xf numFmtId="7" fontId="10" fillId="33" borderId="0" xfId="35" applyNumberFormat="1" applyFont="1" applyFill="1"/>
    <xf numFmtId="44" fontId="10" fillId="33" borderId="0" xfId="35" applyFont="1" applyFill="1"/>
    <xf numFmtId="7" fontId="10" fillId="33" borderId="0" xfId="0" applyNumberFormat="1" applyFont="1" applyFill="1"/>
    <xf numFmtId="7" fontId="43" fillId="33" borderId="0" xfId="0" applyNumberFormat="1" applyFont="1" applyFill="1" applyBorder="1" applyAlignment="1">
      <alignment vertical="top" wrapText="1"/>
    </xf>
    <xf numFmtId="9" fontId="8" fillId="33" borderId="1" xfId="0" applyNumberFormat="1" applyFont="1" applyFill="1" applyBorder="1" applyAlignment="1">
      <alignment horizontal="center"/>
    </xf>
    <xf numFmtId="44" fontId="11" fillId="33" borderId="0" xfId="0" applyNumberFormat="1" applyFont="1" applyFill="1"/>
    <xf numFmtId="0" fontId="44" fillId="0" borderId="1" xfId="0" applyFont="1" applyFill="1" applyBorder="1" applyAlignment="1">
      <alignment horizontal="left" vertical="center"/>
    </xf>
    <xf numFmtId="169" fontId="10" fillId="33" borderId="0" xfId="0" applyNumberFormat="1" applyFont="1" applyFill="1"/>
    <xf numFmtId="0" fontId="8" fillId="36" borderId="1" xfId="0" applyFont="1" applyFill="1" applyBorder="1"/>
    <xf numFmtId="0" fontId="8" fillId="36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9" fontId="45" fillId="0" borderId="1" xfId="0" applyNumberFormat="1" applyFont="1" applyBorder="1" applyAlignment="1">
      <alignment horizontal="center"/>
    </xf>
    <xf numFmtId="0" fontId="5" fillId="33" borderId="0" xfId="0" applyFont="1" applyFill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0" fontId="6" fillId="33" borderId="1" xfId="0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9" fontId="45" fillId="33" borderId="1" xfId="0" applyNumberFormat="1" applyFont="1" applyFill="1" applyBorder="1" applyAlignment="1">
      <alignment horizontal="center"/>
    </xf>
    <xf numFmtId="44" fontId="8" fillId="36" borderId="1" xfId="35" applyFont="1" applyFill="1" applyBorder="1"/>
    <xf numFmtId="44" fontId="43" fillId="36" borderId="0" xfId="35" applyFont="1" applyFill="1" applyAlignment="1">
      <alignment horizontal="right" vertical="top" wrapText="1"/>
    </xf>
    <xf numFmtId="44" fontId="8" fillId="0" borderId="1" xfId="35" applyFont="1" applyBorder="1"/>
    <xf numFmtId="44" fontId="8" fillId="37" borderId="1" xfId="35" applyFont="1" applyFill="1" applyBorder="1"/>
    <xf numFmtId="44" fontId="8" fillId="33" borderId="1" xfId="35" applyFont="1" applyFill="1" applyBorder="1"/>
    <xf numFmtId="44" fontId="45" fillId="36" borderId="1" xfId="35" applyFont="1" applyFill="1" applyBorder="1"/>
    <xf numFmtId="44" fontId="45" fillId="0" borderId="1" xfId="35" applyFont="1" applyBorder="1"/>
    <xf numFmtId="44" fontId="45" fillId="37" borderId="1" xfId="35" applyFont="1" applyFill="1" applyBorder="1"/>
    <xf numFmtId="44" fontId="45" fillId="33" borderId="1" xfId="35" applyFont="1" applyFill="1" applyBorder="1"/>
    <xf numFmtId="44" fontId="46" fillId="33" borderId="1" xfId="35" applyFont="1" applyFill="1" applyBorder="1"/>
    <xf numFmtId="44" fontId="4" fillId="33" borderId="1" xfId="35" applyFont="1" applyFill="1" applyBorder="1"/>
    <xf numFmtId="4" fontId="4" fillId="33" borderId="1" xfId="0" applyNumberFormat="1" applyFont="1" applyFill="1" applyBorder="1" applyAlignment="1">
      <alignment horizontal="center"/>
    </xf>
    <xf numFmtId="0" fontId="4" fillId="33" borderId="1" xfId="0" applyFont="1" applyFill="1" applyBorder="1" applyAlignment="1">
      <alignment horizontal="left" vertical="center" wrapText="1"/>
    </xf>
    <xf numFmtId="9" fontId="4" fillId="33" borderId="1" xfId="0" applyNumberFormat="1" applyFont="1" applyFill="1" applyBorder="1" applyAlignment="1">
      <alignment horizontal="center"/>
    </xf>
    <xf numFmtId="9" fontId="8" fillId="36" borderId="1" xfId="48" applyFont="1" applyFill="1" applyBorder="1" applyAlignment="1">
      <alignment horizontal="center"/>
    </xf>
    <xf numFmtId="165" fontId="8" fillId="36" borderId="1" xfId="35" applyNumberFormat="1" applyFont="1" applyFill="1" applyBorder="1"/>
    <xf numFmtId="0" fontId="5" fillId="33" borderId="0" xfId="0" applyFont="1" applyFill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0" fontId="6" fillId="33" borderId="1" xfId="0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165" fontId="8" fillId="0" borderId="1" xfId="35" applyNumberFormat="1" applyFont="1" applyBorder="1"/>
    <xf numFmtId="0" fontId="5" fillId="33" borderId="0" xfId="0" applyFont="1" applyFill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165" fontId="45" fillId="36" borderId="1" xfId="35" applyNumberFormat="1" applyFont="1" applyFill="1" applyBorder="1"/>
    <xf numFmtId="165" fontId="10" fillId="33" borderId="0" xfId="0" applyNumberFormat="1" applyFont="1" applyFill="1"/>
    <xf numFmtId="0" fontId="0" fillId="33" borderId="0" xfId="0" applyFill="1"/>
    <xf numFmtId="0" fontId="22" fillId="0" borderId="3" xfId="0" applyFont="1" applyBorder="1"/>
    <xf numFmtId="0" fontId="23" fillId="0" borderId="4" xfId="0" applyFont="1" applyBorder="1"/>
    <xf numFmtId="17" fontId="23" fillId="0" borderId="4" xfId="0" applyNumberFormat="1" applyFont="1" applyBorder="1" applyAlignment="1">
      <alignment horizontal="center"/>
    </xf>
    <xf numFmtId="164" fontId="23" fillId="0" borderId="4" xfId="33" applyFont="1" applyBorder="1"/>
    <xf numFmtId="0" fontId="22" fillId="0" borderId="4" xfId="0" applyFont="1" applyBorder="1"/>
    <xf numFmtId="0" fontId="22" fillId="0" borderId="5" xfId="0" applyFont="1" applyBorder="1"/>
    <xf numFmtId="0" fontId="23" fillId="0" borderId="5" xfId="0" applyFont="1" applyBorder="1"/>
    <xf numFmtId="164" fontId="23" fillId="0" borderId="5" xfId="33" applyFont="1" applyBorder="1"/>
    <xf numFmtId="0" fontId="22" fillId="0" borderId="6" xfId="0" applyFont="1" applyBorder="1"/>
    <xf numFmtId="0" fontId="23" fillId="0" borderId="6" xfId="0" applyFont="1" applyBorder="1"/>
    <xf numFmtId="164" fontId="22" fillId="0" borderId="6" xfId="33" applyFont="1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 applyBorder="1"/>
    <xf numFmtId="0" fontId="23" fillId="0" borderId="0" xfId="0" applyFont="1" applyBorder="1"/>
    <xf numFmtId="164" fontId="22" fillId="0" borderId="0" xfId="33" applyFont="1" applyBorder="1"/>
    <xf numFmtId="0" fontId="5" fillId="33" borderId="0" xfId="0" applyFont="1" applyFill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0" fontId="6" fillId="33" borderId="1" xfId="0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0" fontId="5" fillId="33" borderId="0" xfId="0" applyFont="1" applyFill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0" fontId="5" fillId="33" borderId="0" xfId="0" applyFont="1" applyFill="1" applyAlignment="1">
      <alignment horizontal="center"/>
    </xf>
    <xf numFmtId="0" fontId="6" fillId="33" borderId="1" xfId="0" applyFont="1" applyFill="1" applyBorder="1" applyAlignment="1">
      <alignment horizontal="center" vertical="center"/>
    </xf>
    <xf numFmtId="0" fontId="6" fillId="33" borderId="1" xfId="0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165" fontId="45" fillId="0" borderId="1" xfId="35" applyNumberFormat="1" applyFont="1" applyBorder="1"/>
    <xf numFmtId="7" fontId="0" fillId="0" borderId="0" xfId="0" applyNumberFormat="1"/>
    <xf numFmtId="164" fontId="23" fillId="38" borderId="4" xfId="33" applyFont="1" applyFill="1" applyBorder="1"/>
    <xf numFmtId="0" fontId="7" fillId="33" borderId="0" xfId="0" applyFont="1" applyFill="1" applyBorder="1" applyAlignment="1">
      <alignment horizontal="center"/>
    </xf>
    <xf numFmtId="0" fontId="5" fillId="33" borderId="0" xfId="0" applyFont="1" applyFill="1" applyAlignment="1">
      <alignment horizontal="center"/>
    </xf>
    <xf numFmtId="0" fontId="6" fillId="34" borderId="1" xfId="0" applyFont="1" applyFill="1" applyBorder="1" applyAlignment="1">
      <alignment horizontal="center"/>
    </xf>
    <xf numFmtId="0" fontId="9" fillId="34" borderId="1" xfId="0" applyFont="1" applyFill="1" applyBorder="1" applyAlignment="1">
      <alignment horizontal="center"/>
    </xf>
    <xf numFmtId="0" fontId="6" fillId="34" borderId="3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center" vertical="center" wrapText="1"/>
    </xf>
    <xf numFmtId="0" fontId="6" fillId="34" borderId="1" xfId="0" applyFont="1" applyFill="1" applyBorder="1" applyAlignment="1">
      <alignment horizontal="center" wrapText="1"/>
    </xf>
    <xf numFmtId="0" fontId="6" fillId="34" borderId="1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vertical="center"/>
    </xf>
    <xf numFmtId="0" fontId="6" fillId="33" borderId="10" xfId="0" applyFont="1" applyFill="1" applyBorder="1" applyAlignment="1">
      <alignment horizontal="center"/>
    </xf>
    <xf numFmtId="0" fontId="6" fillId="33" borderId="11" xfId="0" applyFont="1" applyFill="1" applyBorder="1" applyAlignment="1">
      <alignment horizontal="center"/>
    </xf>
    <xf numFmtId="0" fontId="6" fillId="33" borderId="12" xfId="0" applyFont="1" applyFill="1" applyBorder="1" applyAlignment="1">
      <alignment horizontal="center"/>
    </xf>
    <xf numFmtId="0" fontId="6" fillId="33" borderId="1" xfId="0" applyFont="1" applyFill="1" applyBorder="1" applyAlignment="1">
      <alignment horizontal="center"/>
    </xf>
    <xf numFmtId="0" fontId="7" fillId="33" borderId="1" xfId="0" applyFont="1" applyFill="1" applyBorder="1" applyAlignment="1">
      <alignment horizontal="left"/>
    </xf>
    <xf numFmtId="167" fontId="10" fillId="33" borderId="1" xfId="0" applyNumberFormat="1" applyFont="1" applyFill="1" applyBorder="1" applyAlignment="1">
      <alignment horizontal="center"/>
    </xf>
    <xf numFmtId="4" fontId="11" fillId="33" borderId="0" xfId="0" applyNumberFormat="1" applyFont="1" applyFill="1" applyBorder="1" applyAlignment="1">
      <alignment horizontal="center"/>
    </xf>
    <xf numFmtId="164" fontId="6" fillId="33" borderId="10" xfId="33" applyFont="1" applyFill="1" applyBorder="1" applyAlignment="1">
      <alignment horizontal="center"/>
    </xf>
    <xf numFmtId="164" fontId="6" fillId="33" borderId="11" xfId="33" applyFont="1" applyFill="1" applyBorder="1" applyAlignment="1">
      <alignment horizontal="center"/>
    </xf>
    <xf numFmtId="164" fontId="6" fillId="33" borderId="12" xfId="33" applyFont="1" applyFill="1" applyBorder="1" applyAlignment="1">
      <alignment horizontal="center"/>
    </xf>
    <xf numFmtId="0" fontId="11" fillId="33" borderId="0" xfId="0" applyFont="1" applyFill="1" applyBorder="1" applyAlignment="1">
      <alignment horizontal="center"/>
    </xf>
    <xf numFmtId="0" fontId="11" fillId="33" borderId="0" xfId="0" applyFont="1" applyFill="1" applyAlignment="1">
      <alignment horizontal="center"/>
    </xf>
    <xf numFmtId="0" fontId="10" fillId="33" borderId="0" xfId="0" applyFont="1" applyFill="1" applyBorder="1" applyAlignment="1">
      <alignment horizontal="center"/>
    </xf>
    <xf numFmtId="4" fontId="10" fillId="33" borderId="0" xfId="0" applyNumberFormat="1" applyFont="1" applyFill="1" applyBorder="1" applyAlignment="1">
      <alignment horizontal="center"/>
    </xf>
    <xf numFmtId="0" fontId="13" fillId="33" borderId="0" xfId="0" applyFont="1" applyFill="1" applyAlignment="1">
      <alignment horizontal="center"/>
    </xf>
    <xf numFmtId="0" fontId="14" fillId="33" borderId="0" xfId="0" applyFont="1" applyFill="1" applyAlignment="1">
      <alignment horizontal="justify" vertical="top" wrapText="1"/>
    </xf>
    <xf numFmtId="0" fontId="14" fillId="33" borderId="0" xfId="0" applyFont="1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14" fillId="33" borderId="0" xfId="0" applyFont="1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4" fillId="33" borderId="0" xfId="0" applyFont="1" applyFill="1" applyBorder="1" applyAlignment="1">
      <alignment horizontal="left" vertical="top" wrapText="1"/>
    </xf>
    <xf numFmtId="0" fontId="5" fillId="33" borderId="0" xfId="0" applyFont="1" applyFill="1" applyBorder="1" applyAlignment="1">
      <alignment horizontal="left" vertical="top" wrapText="1"/>
    </xf>
    <xf numFmtId="0" fontId="14" fillId="33" borderId="0" xfId="0" applyFont="1" applyFill="1" applyAlignment="1">
      <alignment horizontal="justify" vertical="center"/>
    </xf>
    <xf numFmtId="4" fontId="6" fillId="33" borderId="10" xfId="0" applyNumberFormat="1" applyFont="1" applyFill="1" applyBorder="1" applyAlignment="1">
      <alignment horizontal="center"/>
    </xf>
    <xf numFmtId="0" fontId="9" fillId="33" borderId="1" xfId="0" applyFont="1" applyFill="1" applyBorder="1" applyAlignment="1">
      <alignment horizontal="center"/>
    </xf>
    <xf numFmtId="0" fontId="6" fillId="33" borderId="3" xfId="0" applyFont="1" applyFill="1" applyBorder="1" applyAlignment="1">
      <alignment horizontal="center" vertical="center" wrapText="1"/>
    </xf>
    <xf numFmtId="0" fontId="6" fillId="33" borderId="5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wrapText="1"/>
    </xf>
    <xf numFmtId="0" fontId="6" fillId="33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/>
    </xf>
    <xf numFmtId="0" fontId="22" fillId="0" borderId="0" xfId="0" applyFont="1" applyAlignment="1">
      <alignment horizontal="center"/>
    </xf>
  </cellXfs>
  <cellStyles count="5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" xfId="33" builtinId="3"/>
    <cellStyle name="Millares 2" xfId="34" xr:uid="{00000000-0005-0000-0000-000021000000}"/>
    <cellStyle name="Moneda" xfId="35" builtinId="4"/>
    <cellStyle name="Moneda 2" xfId="36" xr:uid="{00000000-0005-0000-0000-000023000000}"/>
    <cellStyle name="Moneda 2 2" xfId="37" xr:uid="{00000000-0005-0000-0000-000024000000}"/>
    <cellStyle name="Moneda 3" xfId="38" xr:uid="{00000000-0005-0000-0000-000025000000}"/>
    <cellStyle name="Neutral 2" xfId="39" xr:uid="{00000000-0005-0000-0000-000026000000}"/>
    <cellStyle name="Normal" xfId="0" builtinId="0"/>
    <cellStyle name="Normal 2" xfId="40" xr:uid="{00000000-0005-0000-0000-000028000000}"/>
    <cellStyle name="Normal 2 2" xfId="41" xr:uid="{00000000-0005-0000-0000-000029000000}"/>
    <cellStyle name="Normal 3" xfId="42" xr:uid="{00000000-0005-0000-0000-00002A000000}"/>
    <cellStyle name="Normal 4" xfId="43" xr:uid="{00000000-0005-0000-0000-00002B000000}"/>
    <cellStyle name="Normal 5" xfId="44" xr:uid="{00000000-0005-0000-0000-00002C000000}"/>
    <cellStyle name="Normal 6" xfId="45" xr:uid="{00000000-0005-0000-0000-00002D000000}"/>
    <cellStyle name="Normal 7" xfId="46" xr:uid="{00000000-0005-0000-0000-00002E000000}"/>
    <cellStyle name="Notas 2" xfId="47" xr:uid="{00000000-0005-0000-0000-00002F000000}"/>
    <cellStyle name="Porcentaje" xfId="48" builtinId="5"/>
    <cellStyle name="Porcentaje 2" xfId="49" xr:uid="{00000000-0005-0000-0000-000031000000}"/>
    <cellStyle name="Porcentaje 2 2" xfId="50" xr:uid="{00000000-0005-0000-0000-000032000000}"/>
    <cellStyle name="Porcentual 2" xfId="51" xr:uid="{00000000-0005-0000-0000-000033000000}"/>
    <cellStyle name="Salida" xfId="52" builtinId="21" customBuiltin="1"/>
    <cellStyle name="Texto de advertencia" xfId="53" builtinId="11" customBuiltin="1"/>
    <cellStyle name="Texto explicativo" xfId="54" builtinId="53" customBuiltin="1"/>
    <cellStyle name="Título 2" xfId="55" builtinId="17" customBuiltin="1"/>
    <cellStyle name="Título 3" xfId="56" builtinId="18" customBuiltin="1"/>
    <cellStyle name="Título 4" xfId="57" xr:uid="{00000000-0005-0000-0000-000039000000}"/>
    <cellStyle name="Total" xfId="5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488950</xdr:colOff>
      <xdr:row>3</xdr:row>
      <xdr:rowOff>28575</xdr:rowOff>
    </xdr:from>
    <xdr:to>
      <xdr:col>11</xdr:col>
      <xdr:colOff>508000</xdr:colOff>
      <xdr:row>4</xdr:row>
      <xdr:rowOff>98425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C47141C9-3639-49D8-BBE1-5CB2C06E80AD}"/>
            </a:ext>
          </a:extLst>
        </xdr:cNvPr>
        <xdr:cNvSpPr/>
      </xdr:nvSpPr>
      <xdr:spPr>
        <a:xfrm>
          <a:off x="10906125" y="514350"/>
          <a:ext cx="971550" cy="276225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400" b="1">
              <a:ln w="3175">
                <a:noFill/>
              </a:ln>
              <a:latin typeface="Arial Narrow" pitchFamily="34" charset="0"/>
            </a:rPr>
            <a:t>MR-04</a:t>
          </a: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488950</xdr:colOff>
      <xdr:row>3</xdr:row>
      <xdr:rowOff>28575</xdr:rowOff>
    </xdr:from>
    <xdr:to>
      <xdr:col>11</xdr:col>
      <xdr:colOff>508000</xdr:colOff>
      <xdr:row>4</xdr:row>
      <xdr:rowOff>98425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3E68F469-0566-4AAE-B741-BE2C88848B69}"/>
            </a:ext>
          </a:extLst>
        </xdr:cNvPr>
        <xdr:cNvSpPr/>
      </xdr:nvSpPr>
      <xdr:spPr>
        <a:xfrm>
          <a:off x="10906125" y="514350"/>
          <a:ext cx="971550" cy="276225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400" b="1">
              <a:ln w="3175">
                <a:noFill/>
              </a:ln>
              <a:latin typeface="Arial Narrow" pitchFamily="34" charset="0"/>
            </a:rPr>
            <a:t>MR-04</a:t>
          </a: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\Users\Users\Servidor\Documents\mayores%20y%20auxiliares\AUXILIARES%20SEPTIEMBRE%202016%20REBI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ADRO%20DE%20RESUMEN\rptEstadoPresupuestoEgresos%20DI%20C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ILIARES SEPTIEMBRE 2016 REBI"/>
    </sheetNames>
    <sheetDataSet>
      <sheetData sheetId="0" refreshError="1">
        <row r="1560">
          <cell r="K1560">
            <v>5395693.9700000007</v>
          </cell>
          <cell r="L1560">
            <v>8059890.8199999994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330">
          <cell r="AE330">
            <v>105922.7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4:N100"/>
  <sheetViews>
    <sheetView topLeftCell="B1" zoomScaleNormal="100" zoomScaleSheetLayoutView="100" workbookViewId="0">
      <selection activeCell="I14" sqref="I14"/>
    </sheetView>
  </sheetViews>
  <sheetFormatPr baseColWidth="10" defaultRowHeight="12.75" x14ac:dyDescent="0.2"/>
  <cols>
    <col min="1" max="1" width="34.140625" style="1" customWidth="1"/>
    <col min="2" max="2" width="14.7109375" style="1" customWidth="1"/>
    <col min="3" max="4" width="16.42578125" style="1" customWidth="1"/>
    <col min="5" max="5" width="14" style="1" customWidth="1"/>
    <col min="6" max="6" width="6" style="1" customWidth="1"/>
    <col min="7" max="7" width="12.7109375" style="1" customWidth="1"/>
    <col min="8" max="9" width="13.7109375" style="1" customWidth="1"/>
    <col min="10" max="11" width="14.28515625" style="1" customWidth="1"/>
    <col min="12" max="12" width="8.28515625" style="1" customWidth="1"/>
    <col min="13" max="16384" width="11.42578125" style="1"/>
  </cols>
  <sheetData>
    <row r="4" spans="1:13" ht="15.75" customHeight="1" x14ac:dyDescent="0.25">
      <c r="A4" s="201" t="s">
        <v>80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</row>
    <row r="5" spans="1:13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ht="15.75" customHeight="1" x14ac:dyDescent="0.25">
      <c r="A6" s="201" t="s">
        <v>14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3" ht="15.7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3" ht="15.75" customHeight="1" x14ac:dyDescent="0.25">
      <c r="A8" s="33" t="s">
        <v>56</v>
      </c>
      <c r="B8" s="34"/>
      <c r="C8" s="34"/>
      <c r="D8" s="83"/>
      <c r="E8" s="83"/>
      <c r="F8" s="83"/>
      <c r="G8" s="83"/>
      <c r="H8" s="83"/>
      <c r="I8" s="83"/>
      <c r="J8" s="42">
        <v>42583</v>
      </c>
      <c r="K8" s="83"/>
      <c r="L8" s="83"/>
    </row>
    <row r="9" spans="1:13" ht="15.75" customHeight="1" x14ac:dyDescent="0.2">
      <c r="B9" s="68"/>
      <c r="C9" s="68"/>
      <c r="D9" s="68"/>
      <c r="E9" s="2"/>
      <c r="F9" s="2"/>
      <c r="G9" s="2"/>
    </row>
    <row r="10" spans="1:13" ht="15.75" customHeight="1" x14ac:dyDescent="0.25">
      <c r="C10" s="202" t="s">
        <v>1</v>
      </c>
      <c r="D10" s="202"/>
      <c r="E10" s="203"/>
      <c r="F10" s="203"/>
      <c r="G10" s="203"/>
      <c r="H10" s="202" t="s">
        <v>2</v>
      </c>
      <c r="I10" s="202"/>
      <c r="J10" s="202"/>
      <c r="K10" s="202"/>
    </row>
    <row r="11" spans="1:13" ht="15.75" customHeight="1" x14ac:dyDescent="0.25">
      <c r="A11" s="204" t="s">
        <v>23</v>
      </c>
      <c r="B11" s="206" t="s">
        <v>35</v>
      </c>
      <c r="C11" s="206" t="s">
        <v>36</v>
      </c>
      <c r="D11" s="206" t="s">
        <v>62</v>
      </c>
      <c r="E11" s="207" t="s">
        <v>39</v>
      </c>
      <c r="F11" s="207" t="s">
        <v>0</v>
      </c>
      <c r="G11" s="204" t="s">
        <v>72</v>
      </c>
      <c r="H11" s="207" t="s">
        <v>70</v>
      </c>
      <c r="I11" s="207" t="s">
        <v>71</v>
      </c>
      <c r="J11" s="207" t="s">
        <v>73</v>
      </c>
      <c r="K11" s="207" t="s">
        <v>74</v>
      </c>
      <c r="L11" s="84" t="s">
        <v>24</v>
      </c>
    </row>
    <row r="12" spans="1:13" ht="25.5" customHeight="1" x14ac:dyDescent="0.2">
      <c r="A12" s="205"/>
      <c r="B12" s="206"/>
      <c r="C12" s="206"/>
      <c r="D12" s="206"/>
      <c r="E12" s="207"/>
      <c r="F12" s="207"/>
      <c r="G12" s="205"/>
      <c r="H12" s="207"/>
      <c r="I12" s="207"/>
      <c r="J12" s="207"/>
      <c r="K12" s="207"/>
      <c r="L12" s="28" t="s">
        <v>25</v>
      </c>
      <c r="M12" s="32"/>
    </row>
    <row r="13" spans="1:13" ht="15.75" customHeight="1" x14ac:dyDescent="0.25">
      <c r="A13" s="35" t="s">
        <v>3</v>
      </c>
      <c r="B13" s="15"/>
      <c r="C13" s="15"/>
      <c r="D13" s="15"/>
      <c r="E13" s="15"/>
      <c r="F13" s="16"/>
      <c r="G13" s="17">
        <f>C13-E13</f>
        <v>0</v>
      </c>
      <c r="H13" s="17"/>
      <c r="I13" s="17"/>
      <c r="J13" s="17"/>
      <c r="K13" s="17"/>
      <c r="L13" s="16"/>
    </row>
    <row r="14" spans="1:13" ht="15.75" customHeight="1" x14ac:dyDescent="0.25">
      <c r="A14" s="36" t="s">
        <v>64</v>
      </c>
      <c r="B14" s="15">
        <v>1926000</v>
      </c>
      <c r="C14" s="15">
        <v>2761116.63</v>
      </c>
      <c r="D14" s="15"/>
      <c r="E14" s="92">
        <v>4702593.5199999996</v>
      </c>
      <c r="F14" s="16"/>
      <c r="G14" s="17">
        <f>+C14-E14+C15+C16+D16+C17</f>
        <v>159043.17000000033</v>
      </c>
      <c r="H14" s="17">
        <v>140053.23000000001</v>
      </c>
      <c r="I14" s="48">
        <f>'CTAS DEUDORAS Y ACREEDORAS OCTU'!E23</f>
        <v>24540.54</v>
      </c>
      <c r="J14" s="48">
        <v>0</v>
      </c>
      <c r="K14" s="17">
        <f>+H14+I14-J14</f>
        <v>164593.77000000002</v>
      </c>
      <c r="L14" s="16">
        <f>((E14:E18)/(B14:B18))</f>
        <v>2.441637341640706</v>
      </c>
      <c r="M14" s="45">
        <f>+G14-K14</f>
        <v>-5550.5999999996857</v>
      </c>
    </row>
    <row r="15" spans="1:13" ht="15.75" customHeight="1" x14ac:dyDescent="0.25">
      <c r="A15" s="36" t="s">
        <v>65</v>
      </c>
      <c r="B15" s="15">
        <v>1461000</v>
      </c>
      <c r="C15" s="15">
        <v>1034641.97</v>
      </c>
      <c r="D15" s="15"/>
      <c r="E15" s="92"/>
      <c r="F15" s="16"/>
      <c r="G15" s="17"/>
      <c r="H15" s="17"/>
      <c r="I15" s="48"/>
      <c r="J15" s="48"/>
      <c r="K15" s="17">
        <f t="shared" ref="K15:K37" si="0">+H15+I15-J15</f>
        <v>0</v>
      </c>
      <c r="L15" s="16"/>
      <c r="M15" s="45">
        <f t="shared" ref="M15:M37" si="1">+G15-K15</f>
        <v>0</v>
      </c>
    </row>
    <row r="16" spans="1:13" ht="15.75" customHeight="1" x14ac:dyDescent="0.25">
      <c r="A16" s="36" t="s">
        <v>66</v>
      </c>
      <c r="B16" s="15">
        <v>1210000</v>
      </c>
      <c r="C16" s="15">
        <f>809663.77-4363.38</f>
        <v>805300.39</v>
      </c>
      <c r="D16" s="15">
        <v>4363.38</v>
      </c>
      <c r="E16" s="92"/>
      <c r="F16" s="16"/>
      <c r="G16" s="17"/>
      <c r="H16" s="17"/>
      <c r="I16" s="48"/>
      <c r="J16" s="48"/>
      <c r="K16" s="17">
        <f t="shared" si="0"/>
        <v>0</v>
      </c>
      <c r="L16" s="16"/>
      <c r="M16" s="45">
        <f t="shared" si="1"/>
        <v>0</v>
      </c>
    </row>
    <row r="17" spans="1:14" ht="15.75" customHeight="1" x14ac:dyDescent="0.25">
      <c r="A17" s="36" t="s">
        <v>67</v>
      </c>
      <c r="B17" s="15">
        <v>365000</v>
      </c>
      <c r="C17" s="15">
        <v>256214.32</v>
      </c>
      <c r="D17" s="15"/>
      <c r="E17" s="92"/>
      <c r="F17" s="16"/>
      <c r="G17" s="17"/>
      <c r="H17" s="17"/>
      <c r="I17" s="48"/>
      <c r="J17" s="48"/>
      <c r="K17" s="17">
        <f t="shared" si="0"/>
        <v>0</v>
      </c>
      <c r="L17" s="16"/>
      <c r="M17" s="45">
        <f t="shared" si="1"/>
        <v>0</v>
      </c>
    </row>
    <row r="18" spans="1:14" ht="15.75" customHeight="1" x14ac:dyDescent="0.25">
      <c r="A18" s="36" t="s">
        <v>68</v>
      </c>
      <c r="B18" s="15"/>
      <c r="C18" s="15"/>
      <c r="D18" s="15"/>
      <c r="E18" s="92"/>
      <c r="F18" s="16"/>
      <c r="G18" s="17"/>
      <c r="H18" s="17"/>
      <c r="I18" s="48"/>
      <c r="J18" s="48"/>
      <c r="K18" s="17">
        <f t="shared" si="0"/>
        <v>0</v>
      </c>
      <c r="L18" s="16"/>
      <c r="M18" s="45">
        <f t="shared" si="1"/>
        <v>0</v>
      </c>
    </row>
    <row r="19" spans="1:14" ht="15.75" customHeight="1" x14ac:dyDescent="0.25">
      <c r="A19" s="36" t="s">
        <v>61</v>
      </c>
      <c r="B19" s="15"/>
      <c r="C19" s="15"/>
      <c r="D19" s="15"/>
      <c r="E19" s="92"/>
      <c r="F19" s="16"/>
      <c r="G19" s="17"/>
      <c r="H19" s="17"/>
      <c r="I19" s="48"/>
      <c r="J19" s="48"/>
      <c r="K19" s="17">
        <f t="shared" si="0"/>
        <v>0</v>
      </c>
      <c r="L19" s="16"/>
      <c r="M19" s="45">
        <f t="shared" si="1"/>
        <v>0</v>
      </c>
    </row>
    <row r="20" spans="1:14" ht="15.75" customHeight="1" x14ac:dyDescent="0.25">
      <c r="A20" s="36" t="s">
        <v>79</v>
      </c>
      <c r="B20" s="15">
        <v>12278735</v>
      </c>
      <c r="C20" s="15">
        <f>7488526.66-769.42</f>
        <v>7487757.2400000002</v>
      </c>
      <c r="D20" s="15">
        <v>769.42</v>
      </c>
      <c r="E20" s="92">
        <v>7280214.0300000003</v>
      </c>
      <c r="F20" s="16">
        <f t="shared" ref="F20:F28" si="2">E20/C20</f>
        <v>0.97228232655683688</v>
      </c>
      <c r="G20" s="17">
        <f>+C20+D20-E20</f>
        <v>208312.62999999989</v>
      </c>
      <c r="H20" s="17">
        <v>494179.15</v>
      </c>
      <c r="I20" s="48"/>
      <c r="J20" s="48">
        <v>285866.52</v>
      </c>
      <c r="K20" s="17">
        <f t="shared" si="0"/>
        <v>208312.63</v>
      </c>
      <c r="L20" s="16">
        <f>E20/B20</f>
        <v>0.59291238307529237</v>
      </c>
      <c r="M20" s="45">
        <f t="shared" si="1"/>
        <v>0</v>
      </c>
      <c r="N20" s="45"/>
    </row>
    <row r="21" spans="1:14" ht="15.75" customHeight="1" x14ac:dyDescent="0.25">
      <c r="A21" s="36" t="s">
        <v>81</v>
      </c>
      <c r="B21" s="15">
        <v>7368038</v>
      </c>
      <c r="C21" s="15">
        <f>4913494.01-1470.01</f>
        <v>4912024</v>
      </c>
      <c r="D21" s="15">
        <v>1470.01</v>
      </c>
      <c r="E21" s="92">
        <v>4904142.79</v>
      </c>
      <c r="F21" s="16">
        <f t="shared" si="2"/>
        <v>0.99839552697625256</v>
      </c>
      <c r="G21" s="17">
        <f t="shared" ref="G21:G37" si="3">+C21+D21-E21</f>
        <v>9351.2199999997392</v>
      </c>
      <c r="H21" s="17">
        <v>9351.2199999999993</v>
      </c>
      <c r="I21" s="48"/>
      <c r="J21" s="48">
        <v>0</v>
      </c>
      <c r="K21" s="17">
        <f t="shared" si="0"/>
        <v>9351.2199999999993</v>
      </c>
      <c r="L21" s="16">
        <f>E21/B21</f>
        <v>0.66559683731272834</v>
      </c>
      <c r="M21" s="45">
        <f t="shared" si="1"/>
        <v>-2.6011548470705748E-10</v>
      </c>
      <c r="N21" s="45"/>
    </row>
    <row r="22" spans="1:14" ht="15.75" customHeight="1" x14ac:dyDescent="0.25">
      <c r="A22" s="36" t="s">
        <v>30</v>
      </c>
      <c r="B22" s="15">
        <v>4762263</v>
      </c>
      <c r="C22" s="15">
        <f>3812958.73-3150.73</f>
        <v>3809808</v>
      </c>
      <c r="D22" s="15">
        <v>3150.73</v>
      </c>
      <c r="E22" s="92">
        <v>3104675.79</v>
      </c>
      <c r="F22" s="16">
        <f t="shared" si="2"/>
        <v>0.81491660209648364</v>
      </c>
      <c r="G22" s="17">
        <f t="shared" si="3"/>
        <v>708282.94</v>
      </c>
      <c r="H22" s="17">
        <v>6190.15</v>
      </c>
      <c r="I22" s="48">
        <v>702092.79</v>
      </c>
      <c r="J22" s="48"/>
      <c r="K22" s="17">
        <f t="shared" si="0"/>
        <v>708282.94000000006</v>
      </c>
      <c r="L22" s="49">
        <f>+I22/B22</f>
        <v>0.14742839486185455</v>
      </c>
      <c r="M22" s="45">
        <f t="shared" si="1"/>
        <v>0</v>
      </c>
    </row>
    <row r="23" spans="1:14" ht="15.75" customHeight="1" x14ac:dyDescent="0.25">
      <c r="A23" s="36" t="s">
        <v>29</v>
      </c>
      <c r="B23" s="15">
        <v>12210156</v>
      </c>
      <c r="C23" s="15">
        <f>8141281.24-1177.24</f>
        <v>8140104</v>
      </c>
      <c r="D23" s="15">
        <v>1177.24</v>
      </c>
      <c r="E23" s="92">
        <v>7628160.5199999996</v>
      </c>
      <c r="F23" s="16">
        <f t="shared" si="2"/>
        <v>0.93710848411764758</v>
      </c>
      <c r="G23" s="17">
        <f t="shared" si="3"/>
        <v>513120.72000000067</v>
      </c>
      <c r="H23" s="17">
        <v>513012.72</v>
      </c>
      <c r="I23" s="48"/>
      <c r="J23" s="48">
        <v>-108</v>
      </c>
      <c r="K23" s="17">
        <f t="shared" si="0"/>
        <v>513120.72</v>
      </c>
      <c r="L23" s="16">
        <f t="shared" ref="L23:L35" si="4">E23/B23</f>
        <v>0.62473898941176509</v>
      </c>
      <c r="M23" s="45">
        <f t="shared" si="1"/>
        <v>6.9849193096160889E-10</v>
      </c>
      <c r="N23" s="45"/>
    </row>
    <row r="24" spans="1:14" ht="15.75" customHeight="1" x14ac:dyDescent="0.25">
      <c r="A24" s="36" t="s">
        <v>44</v>
      </c>
      <c r="B24" s="15">
        <v>292582</v>
      </c>
      <c r="C24" s="15">
        <f>195157.4-101.4</f>
        <v>195056</v>
      </c>
      <c r="D24" s="15">
        <v>101.4</v>
      </c>
      <c r="E24" s="92">
        <v>170676.05</v>
      </c>
      <c r="F24" s="16">
        <f t="shared" si="2"/>
        <v>0.8750105098023131</v>
      </c>
      <c r="G24" s="17">
        <f t="shared" si="3"/>
        <v>24481.350000000006</v>
      </c>
      <c r="H24" s="17">
        <v>24481.35</v>
      </c>
      <c r="I24" s="48"/>
      <c r="J24" s="48"/>
      <c r="K24" s="17">
        <f t="shared" si="0"/>
        <v>24481.35</v>
      </c>
      <c r="L24" s="16">
        <f t="shared" si="4"/>
        <v>0.58334432740223252</v>
      </c>
      <c r="M24" s="45">
        <f t="shared" si="1"/>
        <v>0</v>
      </c>
    </row>
    <row r="25" spans="1:14" ht="15.75" customHeight="1" x14ac:dyDescent="0.25">
      <c r="A25" s="36" t="s">
        <v>82</v>
      </c>
      <c r="B25" s="15">
        <v>97595</v>
      </c>
      <c r="C25" s="15">
        <f>48820.97-22.97</f>
        <v>48798</v>
      </c>
      <c r="D25" s="15">
        <v>22.97</v>
      </c>
      <c r="E25" s="92">
        <v>34800</v>
      </c>
      <c r="F25" s="16">
        <f t="shared" si="2"/>
        <v>0.71314398131070944</v>
      </c>
      <c r="G25" s="17">
        <f t="shared" si="3"/>
        <v>14020.970000000001</v>
      </c>
      <c r="H25" s="17">
        <v>14020.97</v>
      </c>
      <c r="I25" s="48"/>
      <c r="J25" s="17"/>
      <c r="K25" s="17">
        <f t="shared" si="0"/>
        <v>14020.97</v>
      </c>
      <c r="L25" s="16">
        <f t="shared" si="4"/>
        <v>0.3565756442440699</v>
      </c>
      <c r="M25" s="45">
        <f t="shared" si="1"/>
        <v>0</v>
      </c>
    </row>
    <row r="26" spans="1:14" ht="15.75" customHeight="1" x14ac:dyDescent="0.25">
      <c r="A26" s="36" t="s">
        <v>98</v>
      </c>
      <c r="B26" s="15">
        <v>26817</v>
      </c>
      <c r="C26" s="15">
        <v>17530.64</v>
      </c>
      <c r="D26" s="15">
        <v>0</v>
      </c>
      <c r="E26" s="92">
        <v>12098.88</v>
      </c>
      <c r="F26" s="16">
        <f t="shared" si="2"/>
        <v>0.69015620650472542</v>
      </c>
      <c r="G26" s="17">
        <f t="shared" si="3"/>
        <v>5431.76</v>
      </c>
      <c r="H26" s="17">
        <v>5431.76</v>
      </c>
      <c r="I26" s="48"/>
      <c r="J26" s="17"/>
      <c r="K26" s="17">
        <f t="shared" si="0"/>
        <v>5431.76</v>
      </c>
      <c r="L26" s="16">
        <f t="shared" si="4"/>
        <v>0.45116455979416037</v>
      </c>
      <c r="M26" s="45">
        <f t="shared" si="1"/>
        <v>0</v>
      </c>
    </row>
    <row r="27" spans="1:14" ht="15.75" customHeight="1" x14ac:dyDescent="0.25">
      <c r="A27" s="36" t="s">
        <v>101</v>
      </c>
      <c r="B27" s="15">
        <v>744911</v>
      </c>
      <c r="C27" s="15">
        <f>496904.68-296.68</f>
        <v>496608</v>
      </c>
      <c r="D27" s="15">
        <v>296.68</v>
      </c>
      <c r="E27" s="92">
        <v>257044</v>
      </c>
      <c r="F27" s="16">
        <f t="shared" si="2"/>
        <v>0.51759939429086921</v>
      </c>
      <c r="G27" s="17">
        <f t="shared" si="3"/>
        <v>239860.68</v>
      </c>
      <c r="H27" s="17">
        <v>18250.3</v>
      </c>
      <c r="I27" s="48">
        <v>221610.38</v>
      </c>
      <c r="J27" s="17"/>
      <c r="K27" s="17">
        <f t="shared" si="0"/>
        <v>239860.68</v>
      </c>
      <c r="L27" s="16">
        <f t="shared" si="4"/>
        <v>0.34506672609211031</v>
      </c>
      <c r="M27" s="45">
        <f t="shared" si="1"/>
        <v>0</v>
      </c>
    </row>
    <row r="28" spans="1:14" ht="15.75" customHeight="1" x14ac:dyDescent="0.25">
      <c r="A28" s="36" t="s">
        <v>102</v>
      </c>
      <c r="B28" s="15">
        <v>198634</v>
      </c>
      <c r="C28" s="15">
        <f>132491.51-67.51</f>
        <v>132424</v>
      </c>
      <c r="D28" s="15">
        <v>67.510000000000005</v>
      </c>
      <c r="E28" s="92">
        <v>79788.59</v>
      </c>
      <c r="F28" s="16">
        <f t="shared" si="2"/>
        <v>0.60252363619887628</v>
      </c>
      <c r="G28" s="17">
        <f t="shared" si="3"/>
        <v>52702.920000000013</v>
      </c>
      <c r="H28" s="17">
        <v>52702.92</v>
      </c>
      <c r="I28" s="48"/>
      <c r="J28" s="17"/>
      <c r="K28" s="17">
        <f t="shared" si="0"/>
        <v>52702.92</v>
      </c>
      <c r="L28" s="16">
        <f t="shared" si="4"/>
        <v>0.40168646858040413</v>
      </c>
      <c r="M28" s="45">
        <f t="shared" si="1"/>
        <v>0</v>
      </c>
    </row>
    <row r="29" spans="1:14" ht="15.75" customHeight="1" x14ac:dyDescent="0.25">
      <c r="A29" s="36" t="s">
        <v>120</v>
      </c>
      <c r="B29" s="15"/>
      <c r="C29" s="15">
        <f>310060.53-7.01</f>
        <v>310053.52</v>
      </c>
      <c r="D29" s="15">
        <v>7.01</v>
      </c>
      <c r="E29" s="92">
        <v>310060.53000000003</v>
      </c>
      <c r="F29" s="16"/>
      <c r="G29" s="17">
        <f t="shared" si="3"/>
        <v>0</v>
      </c>
      <c r="H29" s="17">
        <v>0</v>
      </c>
      <c r="I29" s="48"/>
      <c r="J29" s="17"/>
      <c r="K29" s="17">
        <f t="shared" si="0"/>
        <v>0</v>
      </c>
      <c r="L29" s="16" t="e">
        <f t="shared" si="4"/>
        <v>#DIV/0!</v>
      </c>
      <c r="M29" s="45">
        <f t="shared" si="1"/>
        <v>0</v>
      </c>
    </row>
    <row r="30" spans="1:14" ht="15.75" customHeight="1" x14ac:dyDescent="0.25">
      <c r="A30" s="36" t="s">
        <v>109</v>
      </c>
      <c r="B30" s="15"/>
      <c r="C30" s="15">
        <v>1239277</v>
      </c>
      <c r="D30" s="15"/>
      <c r="E30" s="92">
        <v>1239277</v>
      </c>
      <c r="F30" s="16"/>
      <c r="G30" s="17">
        <f t="shared" si="3"/>
        <v>0</v>
      </c>
      <c r="H30" s="17">
        <v>0</v>
      </c>
      <c r="I30" s="48"/>
      <c r="J30" s="17"/>
      <c r="K30" s="17">
        <f t="shared" si="0"/>
        <v>0</v>
      </c>
      <c r="L30" s="16" t="e">
        <f t="shared" si="4"/>
        <v>#DIV/0!</v>
      </c>
      <c r="M30" s="45">
        <f t="shared" si="1"/>
        <v>0</v>
      </c>
    </row>
    <row r="31" spans="1:14" ht="15.75" hidden="1" customHeight="1" x14ac:dyDescent="0.25">
      <c r="A31" s="36" t="s">
        <v>108</v>
      </c>
      <c r="B31" s="15"/>
      <c r="C31" s="15"/>
      <c r="D31" s="15"/>
      <c r="E31" s="15"/>
      <c r="F31" s="16"/>
      <c r="G31" s="17">
        <f t="shared" ref="G31:G36" si="5">+C31+D31-E31</f>
        <v>0</v>
      </c>
      <c r="H31" s="17">
        <v>0</v>
      </c>
      <c r="I31" s="48"/>
      <c r="J31" s="17"/>
      <c r="K31" s="17">
        <f t="shared" si="0"/>
        <v>0</v>
      </c>
      <c r="L31" s="16" t="e">
        <f t="shared" si="4"/>
        <v>#DIV/0!</v>
      </c>
      <c r="M31" s="45">
        <f t="shared" si="1"/>
        <v>0</v>
      </c>
    </row>
    <row r="32" spans="1:14" ht="15.75" hidden="1" customHeight="1" x14ac:dyDescent="0.25">
      <c r="A32" s="36"/>
      <c r="B32" s="15"/>
      <c r="C32" s="15"/>
      <c r="D32" s="15"/>
      <c r="E32" s="15"/>
      <c r="F32" s="16"/>
      <c r="G32" s="17">
        <f t="shared" si="5"/>
        <v>0</v>
      </c>
      <c r="H32" s="17">
        <v>0</v>
      </c>
      <c r="I32" s="48"/>
      <c r="J32" s="17"/>
      <c r="K32" s="17">
        <f t="shared" si="0"/>
        <v>0</v>
      </c>
      <c r="L32" s="16" t="e">
        <f t="shared" si="4"/>
        <v>#DIV/0!</v>
      </c>
      <c r="M32" s="45">
        <f t="shared" si="1"/>
        <v>0</v>
      </c>
    </row>
    <row r="33" spans="1:13" ht="15.75" hidden="1" customHeight="1" x14ac:dyDescent="0.25">
      <c r="A33" s="36" t="s">
        <v>110</v>
      </c>
      <c r="B33" s="15"/>
      <c r="C33" s="15"/>
      <c r="D33" s="15"/>
      <c r="E33" s="15"/>
      <c r="F33" s="16"/>
      <c r="G33" s="17">
        <f t="shared" si="5"/>
        <v>0</v>
      </c>
      <c r="H33" s="17">
        <v>0</v>
      </c>
      <c r="I33" s="48"/>
      <c r="J33" s="17"/>
      <c r="K33" s="17">
        <f t="shared" si="0"/>
        <v>0</v>
      </c>
      <c r="L33" s="16" t="e">
        <f t="shared" si="4"/>
        <v>#DIV/0!</v>
      </c>
      <c r="M33" s="45">
        <f t="shared" si="1"/>
        <v>0</v>
      </c>
    </row>
    <row r="34" spans="1:13" ht="15.75" hidden="1" customHeight="1" x14ac:dyDescent="0.25">
      <c r="A34" s="36" t="s">
        <v>111</v>
      </c>
      <c r="B34" s="15"/>
      <c r="C34" s="15"/>
      <c r="D34" s="15"/>
      <c r="E34" s="15"/>
      <c r="F34" s="16"/>
      <c r="G34" s="17">
        <f t="shared" si="5"/>
        <v>0</v>
      </c>
      <c r="H34" s="17">
        <v>0</v>
      </c>
      <c r="I34" s="48"/>
      <c r="J34" s="17"/>
      <c r="K34" s="17">
        <f t="shared" si="0"/>
        <v>0</v>
      </c>
      <c r="L34" s="16" t="e">
        <f t="shared" si="4"/>
        <v>#DIV/0!</v>
      </c>
      <c r="M34" s="45">
        <f t="shared" si="1"/>
        <v>0</v>
      </c>
    </row>
    <row r="35" spans="1:13" ht="15.75" hidden="1" customHeight="1" x14ac:dyDescent="0.25">
      <c r="A35" s="36" t="s">
        <v>100</v>
      </c>
      <c r="B35" s="15"/>
      <c r="C35" s="15"/>
      <c r="D35" s="15"/>
      <c r="E35" s="15"/>
      <c r="F35" s="16"/>
      <c r="G35" s="17">
        <f t="shared" si="5"/>
        <v>0</v>
      </c>
      <c r="H35" s="17">
        <v>0</v>
      </c>
      <c r="I35" s="48"/>
      <c r="J35" s="17"/>
      <c r="K35" s="17">
        <f t="shared" si="0"/>
        <v>0</v>
      </c>
      <c r="L35" s="16" t="e">
        <f t="shared" si="4"/>
        <v>#DIV/0!</v>
      </c>
      <c r="M35" s="45">
        <f t="shared" si="1"/>
        <v>0</v>
      </c>
    </row>
    <row r="36" spans="1:13" ht="15.75" customHeight="1" x14ac:dyDescent="0.25">
      <c r="A36" s="36" t="s">
        <v>122</v>
      </c>
      <c r="B36" s="15"/>
      <c r="C36" s="15">
        <v>289353</v>
      </c>
      <c r="D36" s="15"/>
      <c r="E36" s="15"/>
      <c r="F36" s="16"/>
      <c r="G36" s="17">
        <f t="shared" si="5"/>
        <v>289353</v>
      </c>
      <c r="H36" s="17">
        <v>289353</v>
      </c>
      <c r="I36" s="48"/>
      <c r="J36" s="17"/>
      <c r="K36" s="17">
        <f t="shared" si="0"/>
        <v>289353</v>
      </c>
      <c r="L36" s="16"/>
      <c r="M36" s="45"/>
    </row>
    <row r="37" spans="1:13" ht="15.75" customHeight="1" x14ac:dyDescent="0.25">
      <c r="A37" s="36" t="s">
        <v>121</v>
      </c>
      <c r="B37" s="15"/>
      <c r="C37" s="15">
        <v>1369264.99</v>
      </c>
      <c r="D37" s="15"/>
      <c r="E37" s="15">
        <v>0</v>
      </c>
      <c r="F37" s="16"/>
      <c r="G37" s="17">
        <f t="shared" si="3"/>
        <v>1369264.99</v>
      </c>
      <c r="H37" s="17">
        <v>2335.0100000000002</v>
      </c>
      <c r="I37" s="48">
        <v>1366929.98</v>
      </c>
      <c r="J37" s="17"/>
      <c r="K37" s="17">
        <f t="shared" si="0"/>
        <v>1369264.99</v>
      </c>
      <c r="L37" s="16"/>
      <c r="M37" s="45">
        <f t="shared" si="1"/>
        <v>0</v>
      </c>
    </row>
    <row r="38" spans="1:13" ht="15.75" customHeight="1" x14ac:dyDescent="0.25">
      <c r="A38" s="18" t="s">
        <v>21</v>
      </c>
      <c r="B38" s="19">
        <f>SUM(B13:B28)</f>
        <v>42941731</v>
      </c>
      <c r="C38" s="19">
        <f>SUM(C13:C37)</f>
        <v>33305331.699999999</v>
      </c>
      <c r="D38" s="19">
        <f>SUM(D13:D35)</f>
        <v>11426.35</v>
      </c>
      <c r="E38" s="19">
        <f>SUM(E13:E37)</f>
        <v>29723531.699999999</v>
      </c>
      <c r="F38" s="14"/>
      <c r="G38" s="20">
        <f>SUM(G13:G37)</f>
        <v>3593226.3500000006</v>
      </c>
      <c r="H38" s="20">
        <f>SUM(H13:H37)</f>
        <v>1569361.78</v>
      </c>
      <c r="I38" s="20">
        <f>SUM(I13:I37)</f>
        <v>2315173.69</v>
      </c>
      <c r="J38" s="20">
        <f>SUM(J13:J37)</f>
        <v>285758.52</v>
      </c>
      <c r="K38" s="20">
        <f>SUM(K13:K37)</f>
        <v>3598776.95</v>
      </c>
      <c r="L38" s="21"/>
    </row>
    <row r="39" spans="1:13" ht="15.75" customHeight="1" x14ac:dyDescent="0.25">
      <c r="B39" s="43"/>
      <c r="C39" s="43"/>
      <c r="D39" s="44">
        <f>+D38+C38</f>
        <v>33316758.050000001</v>
      </c>
      <c r="E39" s="43"/>
      <c r="G39" s="46"/>
      <c r="H39" s="45"/>
      <c r="I39" s="45"/>
    </row>
    <row r="40" spans="1:13" ht="15.75" customHeight="1" x14ac:dyDescent="0.2">
      <c r="B40" s="43"/>
      <c r="C40" s="200" t="s">
        <v>26</v>
      </c>
      <c r="D40" s="200"/>
      <c r="E40" s="200"/>
      <c r="F40" s="200"/>
      <c r="G40" s="200"/>
      <c r="H40" s="200"/>
      <c r="I40" s="200"/>
      <c r="K40" s="45"/>
    </row>
    <row r="41" spans="1:13" ht="15.75" customHeight="1" x14ac:dyDescent="0.2">
      <c r="C41" s="85"/>
      <c r="D41" s="85"/>
      <c r="E41" s="85"/>
      <c r="F41" s="85"/>
      <c r="G41" s="85"/>
      <c r="H41" s="85"/>
      <c r="I41" s="85"/>
    </row>
    <row r="42" spans="1:13" ht="15.75" customHeight="1" x14ac:dyDescent="0.25">
      <c r="B42" s="208" t="s">
        <v>4</v>
      </c>
      <c r="C42" s="208"/>
      <c r="D42" s="209" t="s">
        <v>5</v>
      </c>
      <c r="E42" s="210"/>
      <c r="F42" s="211"/>
      <c r="G42" s="212" t="s">
        <v>77</v>
      </c>
      <c r="H42" s="212"/>
      <c r="I42" s="86" t="s">
        <v>0</v>
      </c>
    </row>
    <row r="43" spans="1:13" ht="15.75" customHeight="1" x14ac:dyDescent="0.25">
      <c r="B43" s="213" t="s">
        <v>8</v>
      </c>
      <c r="C43" s="213"/>
      <c r="D43" s="209"/>
      <c r="E43" s="210"/>
      <c r="F43" s="211"/>
      <c r="G43" s="214"/>
      <c r="H43" s="214"/>
      <c r="I43" s="22"/>
    </row>
    <row r="44" spans="1:13" ht="15.75" customHeight="1" x14ac:dyDescent="0.25">
      <c r="B44" s="212" t="s">
        <v>6</v>
      </c>
      <c r="C44" s="212"/>
      <c r="D44" s="209"/>
      <c r="E44" s="210"/>
      <c r="F44" s="211"/>
      <c r="G44" s="214"/>
      <c r="H44" s="214"/>
      <c r="I44" s="22"/>
    </row>
    <row r="45" spans="1:13" ht="15.75" customHeight="1" x14ac:dyDescent="0.25">
      <c r="B45" s="212" t="s">
        <v>7</v>
      </c>
      <c r="C45" s="212"/>
      <c r="D45" s="216">
        <v>3480000</v>
      </c>
      <c r="E45" s="217"/>
      <c r="F45" s="218"/>
      <c r="G45" s="214">
        <v>2218731.69</v>
      </c>
      <c r="H45" s="214"/>
      <c r="I45" s="47">
        <f>+G45/D45</f>
        <v>0.63756657758620683</v>
      </c>
    </row>
    <row r="46" spans="1:13" ht="15.75" customHeight="1" x14ac:dyDescent="0.25">
      <c r="B46" s="212" t="s">
        <v>15</v>
      </c>
      <c r="C46" s="212"/>
      <c r="D46" s="209"/>
      <c r="E46" s="210"/>
      <c r="F46" s="211"/>
      <c r="G46" s="214"/>
      <c r="H46" s="214"/>
      <c r="I46" s="22"/>
    </row>
    <row r="47" spans="1:13" ht="15.75" customHeight="1" x14ac:dyDescent="0.25">
      <c r="B47" s="38"/>
      <c r="C47" s="38"/>
      <c r="D47" s="38"/>
      <c r="E47" s="38"/>
      <c r="F47" s="38"/>
      <c r="G47" s="23"/>
      <c r="H47" s="23"/>
      <c r="I47" s="24"/>
    </row>
    <row r="48" spans="1:13" ht="15.75" customHeight="1" x14ac:dyDescent="0.2"/>
    <row r="49" spans="1:12" s="5" customFormat="1" ht="15.75" customHeight="1" x14ac:dyDescent="0.3">
      <c r="B49" s="219" t="s">
        <v>12</v>
      </c>
      <c r="C49" s="219"/>
      <c r="D49" s="87"/>
      <c r="G49" s="215" t="s">
        <v>60</v>
      </c>
      <c r="H49" s="215"/>
      <c r="J49" s="215" t="s">
        <v>11</v>
      </c>
      <c r="K49" s="215"/>
    </row>
    <row r="50" spans="1:12" s="5" customFormat="1" ht="15.75" customHeight="1" x14ac:dyDescent="0.3">
      <c r="B50" s="87"/>
      <c r="C50" s="87"/>
      <c r="D50" s="87"/>
      <c r="G50" s="88"/>
      <c r="H50" s="88"/>
      <c r="J50" s="88"/>
      <c r="K50" s="88"/>
    </row>
    <row r="51" spans="1:12" s="5" customFormat="1" ht="15.75" customHeight="1" x14ac:dyDescent="0.3">
      <c r="B51" s="219" t="s">
        <v>83</v>
      </c>
      <c r="C51" s="219"/>
      <c r="D51" s="87"/>
      <c r="F51" s="220" t="s">
        <v>84</v>
      </c>
      <c r="G51" s="220"/>
      <c r="H51" s="220"/>
      <c r="J51" s="215" t="s">
        <v>85</v>
      </c>
      <c r="K51" s="215"/>
    </row>
    <row r="52" spans="1:12" s="5" customFormat="1" ht="15.75" customHeight="1" x14ac:dyDescent="0.3">
      <c r="A52" s="9"/>
      <c r="B52" s="221" t="s">
        <v>57</v>
      </c>
      <c r="C52" s="221"/>
      <c r="D52" s="90"/>
      <c r="E52" s="39"/>
      <c r="F52" s="222" t="s">
        <v>59</v>
      </c>
      <c r="G52" s="222"/>
      <c r="H52" s="222"/>
      <c r="I52" s="27"/>
      <c r="J52" s="222" t="s">
        <v>58</v>
      </c>
      <c r="K52" s="222"/>
    </row>
    <row r="53" spans="1:12" s="5" customFormat="1" ht="15.75" customHeight="1" x14ac:dyDescent="0.3">
      <c r="A53" s="9"/>
      <c r="B53" s="220"/>
      <c r="C53" s="220"/>
      <c r="D53" s="89"/>
      <c r="G53" s="220"/>
      <c r="H53" s="220"/>
      <c r="J53" s="220"/>
      <c r="K53" s="220"/>
    </row>
    <row r="54" spans="1:12" ht="15.75" customHeight="1" x14ac:dyDescent="0.2">
      <c r="A54" s="8"/>
      <c r="B54" s="39"/>
      <c r="C54" s="39"/>
      <c r="D54" s="39"/>
      <c r="G54" s="39"/>
      <c r="H54" s="39"/>
      <c r="J54" s="39"/>
      <c r="K54" s="39"/>
    </row>
    <row r="55" spans="1:12" ht="15.75" customHeight="1" x14ac:dyDescent="0.2"/>
    <row r="56" spans="1:12" ht="15.75" customHeight="1" x14ac:dyDescent="0.2">
      <c r="A56" s="3" t="s">
        <v>99</v>
      </c>
    </row>
    <row r="57" spans="1:12" x14ac:dyDescent="0.2">
      <c r="A57" s="3"/>
    </row>
    <row r="58" spans="1:12" x14ac:dyDescent="0.2">
      <c r="A58" s="3"/>
    </row>
    <row r="59" spans="1:12" ht="15.75" customHeight="1" x14ac:dyDescent="0.2">
      <c r="A59" s="3"/>
    </row>
    <row r="60" spans="1:12" ht="15.75" customHeight="1" x14ac:dyDescent="0.25">
      <c r="A60" s="223" t="s">
        <v>14</v>
      </c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</row>
    <row r="61" spans="1:12" ht="15.75" customHeight="1" x14ac:dyDescent="0.2">
      <c r="B61" s="2"/>
      <c r="C61" s="2"/>
      <c r="D61" s="2"/>
      <c r="E61" s="2"/>
      <c r="F61" s="2"/>
      <c r="G61" s="2"/>
      <c r="H61" s="2"/>
    </row>
    <row r="62" spans="1:12" s="13" customFormat="1" ht="15.75" customHeight="1" x14ac:dyDescent="0.25">
      <c r="A62" s="201" t="s">
        <v>9</v>
      </c>
      <c r="B62" s="201"/>
      <c r="C62" s="201"/>
      <c r="D62" s="83"/>
      <c r="E62" s="201" t="s">
        <v>10</v>
      </c>
      <c r="F62" s="201"/>
      <c r="G62" s="201"/>
      <c r="H62" s="201"/>
      <c r="I62" s="201"/>
      <c r="J62" s="201"/>
      <c r="K62" s="201"/>
      <c r="L62" s="201"/>
    </row>
    <row r="63" spans="1:12" ht="15.75" customHeight="1" x14ac:dyDescent="0.2">
      <c r="A63" s="39"/>
      <c r="B63" s="39"/>
      <c r="C63" s="4"/>
      <c r="D63" s="4"/>
      <c r="F63" s="39"/>
      <c r="G63" s="39"/>
      <c r="H63" s="39"/>
    </row>
    <row r="64" spans="1:12" ht="15.75" customHeight="1" x14ac:dyDescent="0.2">
      <c r="A64" s="25" t="s">
        <v>20</v>
      </c>
      <c r="B64" s="10"/>
      <c r="C64" s="10"/>
      <c r="D64" s="10"/>
      <c r="E64" s="229" t="s">
        <v>42</v>
      </c>
      <c r="F64" s="229"/>
      <c r="G64" s="229"/>
      <c r="H64" s="229"/>
      <c r="I64" s="229"/>
    </row>
    <row r="65" spans="1:12" ht="5.0999999999999996" customHeight="1" x14ac:dyDescent="0.2">
      <c r="A65" s="91"/>
      <c r="B65" s="91"/>
      <c r="C65" s="91"/>
      <c r="D65" s="91"/>
      <c r="E65" s="91"/>
      <c r="F65" s="41"/>
      <c r="G65" s="41"/>
    </row>
    <row r="66" spans="1:12" ht="15.75" customHeight="1" x14ac:dyDescent="0.25">
      <c r="A66" s="230" t="s">
        <v>22</v>
      </c>
      <c r="B66" s="230"/>
      <c r="C66" s="10"/>
      <c r="D66" s="10"/>
      <c r="E66" s="229" t="s">
        <v>43</v>
      </c>
      <c r="F66" s="229"/>
      <c r="G66" s="229"/>
      <c r="H66" s="229"/>
      <c r="I66" s="229"/>
      <c r="J66" s="12"/>
      <c r="K66" s="12"/>
      <c r="L66" s="12"/>
    </row>
    <row r="67" spans="1:12" ht="5.0999999999999996" customHeight="1" x14ac:dyDescent="0.2">
      <c r="A67" s="8"/>
      <c r="B67" s="8"/>
    </row>
    <row r="68" spans="1:12" ht="15.75" customHeight="1" x14ac:dyDescent="0.25">
      <c r="A68" s="11" t="s">
        <v>13</v>
      </c>
      <c r="B68" s="11"/>
      <c r="E68" s="7" t="s">
        <v>47</v>
      </c>
    </row>
    <row r="69" spans="1:12" ht="5.0999999999999996" customHeight="1" x14ac:dyDescent="0.2">
      <c r="A69" s="8"/>
      <c r="B69" s="8"/>
    </row>
    <row r="70" spans="1:12" ht="47.25" customHeight="1" x14ac:dyDescent="0.25">
      <c r="A70" s="26" t="s">
        <v>31</v>
      </c>
      <c r="B70" s="11"/>
      <c r="E70" s="225" t="s">
        <v>41</v>
      </c>
      <c r="F70" s="225"/>
      <c r="G70" s="225"/>
      <c r="H70" s="225"/>
      <c r="I70" s="225"/>
      <c r="J70" s="225"/>
      <c r="K70" s="225"/>
      <c r="L70" s="225"/>
    </row>
    <row r="71" spans="1:12" ht="5.0999999999999996" customHeight="1" x14ac:dyDescent="0.2">
      <c r="A71" s="8"/>
      <c r="B71" s="8"/>
      <c r="E71" s="6"/>
    </row>
    <row r="72" spans="1:12" ht="47.25" customHeight="1" x14ac:dyDescent="0.25">
      <c r="A72" s="26" t="s">
        <v>33</v>
      </c>
      <c r="B72" s="11"/>
      <c r="E72" s="231" t="s">
        <v>32</v>
      </c>
      <c r="F72" s="231"/>
      <c r="G72" s="231"/>
      <c r="H72" s="231"/>
      <c r="I72" s="231"/>
      <c r="J72" s="231"/>
      <c r="K72" s="231"/>
      <c r="L72" s="231"/>
    </row>
    <row r="73" spans="1:12" ht="5.0999999999999996" customHeight="1" x14ac:dyDescent="0.25">
      <c r="A73" s="8"/>
      <c r="B73" s="8"/>
      <c r="E73" s="7"/>
    </row>
    <row r="74" spans="1:12" ht="49.5" customHeight="1" x14ac:dyDescent="0.25">
      <c r="A74" s="26" t="s">
        <v>62</v>
      </c>
      <c r="B74" s="11"/>
      <c r="E74" s="224" t="s">
        <v>63</v>
      </c>
      <c r="F74" s="224"/>
      <c r="G74" s="224"/>
      <c r="H74" s="224"/>
      <c r="I74" s="224"/>
      <c r="J74" s="224"/>
      <c r="K74" s="224"/>
      <c r="L74" s="224"/>
    </row>
    <row r="75" spans="1:12" ht="5.0999999999999996" customHeight="1" x14ac:dyDescent="0.25">
      <c r="A75" s="8"/>
      <c r="B75" s="8"/>
      <c r="E75" s="7"/>
    </row>
    <row r="76" spans="1:12" ht="49.5" customHeight="1" x14ac:dyDescent="0.25">
      <c r="A76" s="26" t="s">
        <v>40</v>
      </c>
      <c r="B76" s="11"/>
      <c r="E76" s="224" t="s">
        <v>34</v>
      </c>
      <c r="F76" s="224"/>
      <c r="G76" s="224"/>
      <c r="H76" s="224"/>
      <c r="I76" s="224"/>
      <c r="J76" s="224"/>
      <c r="K76" s="224"/>
      <c r="L76" s="224"/>
    </row>
    <row r="77" spans="1:12" ht="5.0999999999999996" customHeight="1" x14ac:dyDescent="0.2">
      <c r="A77" s="41"/>
      <c r="B77" s="41"/>
    </row>
    <row r="78" spans="1:12" ht="30.75" customHeight="1" x14ac:dyDescent="0.25">
      <c r="A78" s="31" t="s">
        <v>0</v>
      </c>
      <c r="B78" s="11"/>
      <c r="E78" s="225" t="s">
        <v>69</v>
      </c>
      <c r="F78" s="226"/>
      <c r="G78" s="226"/>
      <c r="H78" s="226"/>
      <c r="I78" s="226"/>
      <c r="J78" s="226"/>
      <c r="K78" s="226"/>
      <c r="L78" s="226"/>
    </row>
    <row r="79" spans="1:12" ht="5.0999999999999996" customHeight="1" x14ac:dyDescent="0.2">
      <c r="A79" s="8"/>
      <c r="B79" s="8"/>
    </row>
    <row r="80" spans="1:12" ht="15.75" customHeight="1" x14ac:dyDescent="0.25">
      <c r="A80" s="11" t="s">
        <v>37</v>
      </c>
      <c r="B80" s="11"/>
      <c r="E80" s="7" t="s">
        <v>38</v>
      </c>
    </row>
    <row r="81" spans="1:12" ht="5.0999999999999996" customHeight="1" x14ac:dyDescent="0.2">
      <c r="A81" s="8"/>
      <c r="B81" s="8"/>
    </row>
    <row r="82" spans="1:12" ht="15.75" customHeight="1" x14ac:dyDescent="0.25">
      <c r="A82" s="29" t="s">
        <v>46</v>
      </c>
      <c r="B82" s="11"/>
      <c r="E82" s="30" t="s">
        <v>48</v>
      </c>
    </row>
    <row r="83" spans="1:12" ht="5.0999999999999996" customHeight="1" x14ac:dyDescent="0.2">
      <c r="A83" s="8"/>
      <c r="B83" s="8"/>
    </row>
    <row r="84" spans="1:12" ht="15.75" customHeight="1" x14ac:dyDescent="0.25">
      <c r="A84" s="11" t="s">
        <v>27</v>
      </c>
      <c r="B84" s="11"/>
      <c r="E84" s="7" t="s">
        <v>49</v>
      </c>
    </row>
    <row r="85" spans="1:12" ht="5.0999999999999996" customHeight="1" x14ac:dyDescent="0.2">
      <c r="A85" s="8"/>
      <c r="B85" s="8"/>
    </row>
    <row r="86" spans="1:12" ht="15.75" customHeight="1" x14ac:dyDescent="0.25">
      <c r="A86" s="11" t="s">
        <v>28</v>
      </c>
      <c r="B86" s="11"/>
      <c r="E86" s="7" t="s">
        <v>50</v>
      </c>
    </row>
    <row r="87" spans="1:12" ht="5.0999999999999996" customHeight="1" x14ac:dyDescent="0.25">
      <c r="A87" s="11"/>
      <c r="B87" s="11"/>
      <c r="E87" s="7"/>
    </row>
    <row r="88" spans="1:12" ht="15.75" customHeight="1" x14ac:dyDescent="0.25">
      <c r="A88" s="29" t="s">
        <v>45</v>
      </c>
      <c r="B88" s="11"/>
      <c r="E88" s="30" t="s">
        <v>51</v>
      </c>
    </row>
    <row r="89" spans="1:12" ht="5.0999999999999996" customHeight="1" x14ac:dyDescent="0.2">
      <c r="A89" s="8"/>
      <c r="B89" s="8"/>
    </row>
    <row r="90" spans="1:12" ht="37.5" customHeight="1" x14ac:dyDescent="0.25">
      <c r="A90" s="37" t="s">
        <v>75</v>
      </c>
      <c r="B90" s="11"/>
      <c r="E90" s="227" t="s">
        <v>76</v>
      </c>
      <c r="F90" s="228"/>
      <c r="G90" s="228"/>
      <c r="H90" s="228"/>
      <c r="I90" s="228"/>
      <c r="J90" s="228"/>
      <c r="K90" s="228"/>
      <c r="L90" s="228"/>
    </row>
    <row r="91" spans="1:12" ht="5.0999999999999996" customHeight="1" x14ac:dyDescent="0.2">
      <c r="A91" s="8"/>
      <c r="B91" s="8"/>
    </row>
    <row r="92" spans="1:12" ht="15.75" customHeight="1" x14ac:dyDescent="0.25">
      <c r="A92" s="11" t="s">
        <v>18</v>
      </c>
      <c r="B92" s="11"/>
      <c r="E92" s="7" t="s">
        <v>52</v>
      </c>
    </row>
    <row r="93" spans="1:12" ht="5.0999999999999996" customHeight="1" x14ac:dyDescent="0.2">
      <c r="A93" s="8"/>
      <c r="B93" s="8"/>
    </row>
    <row r="94" spans="1:12" ht="15.75" customHeight="1" x14ac:dyDescent="0.25">
      <c r="A94" s="11" t="s">
        <v>17</v>
      </c>
      <c r="B94" s="11"/>
      <c r="E94" s="7" t="s">
        <v>53</v>
      </c>
    </row>
    <row r="95" spans="1:12" ht="5.0999999999999996" customHeight="1" x14ac:dyDescent="0.2">
      <c r="A95" s="8"/>
      <c r="B95" s="8"/>
    </row>
    <row r="96" spans="1:12" ht="15.75" customHeight="1" x14ac:dyDescent="0.25">
      <c r="A96" s="11" t="s">
        <v>19</v>
      </c>
      <c r="B96" s="11"/>
      <c r="E96" s="7" t="s">
        <v>54</v>
      </c>
    </row>
    <row r="97" spans="1:5" ht="5.0999999999999996" customHeight="1" x14ac:dyDescent="0.2">
      <c r="A97" s="8"/>
      <c r="B97" s="8"/>
    </row>
    <row r="98" spans="1:5" ht="15.75" customHeight="1" x14ac:dyDescent="0.25">
      <c r="A98" s="11" t="s">
        <v>16</v>
      </c>
      <c r="B98" s="11"/>
      <c r="E98" s="7" t="s">
        <v>55</v>
      </c>
    </row>
    <row r="99" spans="1:5" ht="5.0999999999999996" customHeight="1" x14ac:dyDescent="0.2">
      <c r="A99" s="8"/>
      <c r="B99" s="8"/>
    </row>
    <row r="100" spans="1:5" ht="15.75" customHeight="1" x14ac:dyDescent="0.25">
      <c r="A100" s="40" t="s">
        <v>24</v>
      </c>
      <c r="B100" s="11"/>
      <c r="E100" s="7" t="s">
        <v>78</v>
      </c>
    </row>
  </sheetData>
  <mergeCells count="55">
    <mergeCell ref="E76:L76"/>
    <mergeCell ref="E78:L78"/>
    <mergeCell ref="E90:L90"/>
    <mergeCell ref="E64:I64"/>
    <mergeCell ref="A66:B66"/>
    <mergeCell ref="E66:I66"/>
    <mergeCell ref="E70:L70"/>
    <mergeCell ref="E72:L72"/>
    <mergeCell ref="E74:L74"/>
    <mergeCell ref="B53:C53"/>
    <mergeCell ref="G53:H53"/>
    <mergeCell ref="J53:K53"/>
    <mergeCell ref="A60:L60"/>
    <mergeCell ref="A62:C62"/>
    <mergeCell ref="E62:L62"/>
    <mergeCell ref="B51:C51"/>
    <mergeCell ref="F51:H51"/>
    <mergeCell ref="J51:K51"/>
    <mergeCell ref="B52:C52"/>
    <mergeCell ref="F52:H52"/>
    <mergeCell ref="J52:K52"/>
    <mergeCell ref="J49:K49"/>
    <mergeCell ref="B44:C44"/>
    <mergeCell ref="D44:F44"/>
    <mergeCell ref="G44:H44"/>
    <mergeCell ref="B45:C45"/>
    <mergeCell ref="D45:F45"/>
    <mergeCell ref="G45:H45"/>
    <mergeCell ref="B46:C46"/>
    <mergeCell ref="D46:F46"/>
    <mergeCell ref="G46:H46"/>
    <mergeCell ref="B49:C49"/>
    <mergeCell ref="G49:H49"/>
    <mergeCell ref="B42:C42"/>
    <mergeCell ref="D42:F42"/>
    <mergeCell ref="G42:H42"/>
    <mergeCell ref="B43:C43"/>
    <mergeCell ref="D43:F43"/>
    <mergeCell ref="G43:H43"/>
    <mergeCell ref="C40:I40"/>
    <mergeCell ref="A4:L4"/>
    <mergeCell ref="A6:L6"/>
    <mergeCell ref="C10:G10"/>
    <mergeCell ref="H10:K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</mergeCells>
  <pageMargins left="0.62992125984251968" right="0.62992125984251968" top="0.39370078740157483" bottom="0.43307086614173229" header="0" footer="0"/>
  <pageSetup scale="66" fitToHeight="2" orientation="landscape" r:id="rId1"/>
  <headerFooter alignWithMargins="0">
    <oddFooter>&amp;R</oddFooter>
  </headerFooter>
  <rowBreaks count="1" manualBreakCount="1">
    <brk id="5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92D050"/>
  </sheetPr>
  <dimension ref="A4:N100"/>
  <sheetViews>
    <sheetView view="pageBreakPreview" topLeftCell="A13" zoomScaleNormal="100" zoomScaleSheetLayoutView="100" workbookViewId="0">
      <selection activeCell="G16" sqref="G16"/>
    </sheetView>
  </sheetViews>
  <sheetFormatPr baseColWidth="10" defaultRowHeight="12.75" x14ac:dyDescent="0.2"/>
  <cols>
    <col min="1" max="1" width="34.140625" style="1" customWidth="1"/>
    <col min="2" max="2" width="14.7109375" style="1" customWidth="1"/>
    <col min="3" max="4" width="16.42578125" style="1" customWidth="1"/>
    <col min="5" max="5" width="14" style="1" customWidth="1"/>
    <col min="6" max="6" width="6" style="1" customWidth="1"/>
    <col min="7" max="7" width="12.7109375" style="1" customWidth="1"/>
    <col min="8" max="9" width="13.7109375" style="1" customWidth="1"/>
    <col min="10" max="11" width="14.28515625" style="1" customWidth="1"/>
    <col min="12" max="12" width="8.28515625" style="1" customWidth="1"/>
    <col min="13" max="16384" width="11.42578125" style="1"/>
  </cols>
  <sheetData>
    <row r="4" spans="1:14" ht="15.75" customHeight="1" x14ac:dyDescent="0.25">
      <c r="A4" s="201" t="s">
        <v>80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</row>
    <row r="5" spans="1:14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ht="15.75" customHeight="1" x14ac:dyDescent="0.25">
      <c r="A6" s="201" t="s">
        <v>14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4" ht="15.75" customHeight="1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4" ht="15.75" customHeight="1" x14ac:dyDescent="0.25">
      <c r="A8" s="33" t="s">
        <v>56</v>
      </c>
      <c r="B8" s="34"/>
      <c r="C8" s="34"/>
      <c r="D8" s="95"/>
      <c r="E8" s="95"/>
      <c r="F8" s="95"/>
      <c r="G8" s="95"/>
      <c r="H8" s="95"/>
      <c r="I8" s="95"/>
      <c r="J8" s="102">
        <v>42643</v>
      </c>
      <c r="K8" s="95"/>
      <c r="L8" s="95"/>
    </row>
    <row r="9" spans="1:14" ht="15.75" customHeight="1" x14ac:dyDescent="0.2">
      <c r="B9" s="68"/>
      <c r="C9" s="68"/>
      <c r="D9" s="68"/>
      <c r="E9" s="2"/>
      <c r="F9" s="2"/>
      <c r="G9" s="2"/>
    </row>
    <row r="10" spans="1:14" ht="15.75" customHeight="1" x14ac:dyDescent="0.25">
      <c r="C10" s="202" t="s">
        <v>1</v>
      </c>
      <c r="D10" s="202"/>
      <c r="E10" s="203"/>
      <c r="F10" s="203"/>
      <c r="G10" s="203"/>
      <c r="H10" s="202" t="s">
        <v>2</v>
      </c>
      <c r="I10" s="202"/>
      <c r="J10" s="202"/>
      <c r="K10" s="202"/>
    </row>
    <row r="11" spans="1:14" ht="15.75" customHeight="1" x14ac:dyDescent="0.25">
      <c r="A11" s="204" t="s">
        <v>23</v>
      </c>
      <c r="B11" s="206" t="s">
        <v>35</v>
      </c>
      <c r="C11" s="206" t="s">
        <v>36</v>
      </c>
      <c r="D11" s="206" t="s">
        <v>62</v>
      </c>
      <c r="E11" s="207" t="s">
        <v>39</v>
      </c>
      <c r="F11" s="207" t="s">
        <v>0</v>
      </c>
      <c r="G11" s="204" t="s">
        <v>72</v>
      </c>
      <c r="H11" s="207" t="s">
        <v>70</v>
      </c>
      <c r="I11" s="207" t="s">
        <v>71</v>
      </c>
      <c r="J11" s="207" t="s">
        <v>73</v>
      </c>
      <c r="K11" s="207" t="s">
        <v>74</v>
      </c>
      <c r="L11" s="101" t="s">
        <v>24</v>
      </c>
    </row>
    <row r="12" spans="1:14" ht="25.5" customHeight="1" x14ac:dyDescent="0.2">
      <c r="A12" s="205"/>
      <c r="B12" s="206"/>
      <c r="C12" s="206"/>
      <c r="D12" s="206"/>
      <c r="E12" s="207"/>
      <c r="F12" s="207"/>
      <c r="G12" s="205"/>
      <c r="H12" s="207"/>
      <c r="I12" s="207"/>
      <c r="J12" s="207"/>
      <c r="K12" s="207"/>
      <c r="L12" s="28" t="s">
        <v>25</v>
      </c>
      <c r="M12" s="32"/>
    </row>
    <row r="13" spans="1:14" ht="15.75" customHeight="1" x14ac:dyDescent="0.25">
      <c r="A13" s="35" t="s">
        <v>3</v>
      </c>
      <c r="B13" s="15"/>
      <c r="C13" s="15">
        <f>SUM(C14:C17)+D16</f>
        <v>5336041.0100000007</v>
      </c>
      <c r="D13" s="15"/>
      <c r="E13" s="92">
        <f>'[1]AUXILIARES SEPTIEMBRE 2016 REBI'!$K$1560</f>
        <v>5395693.9700000007</v>
      </c>
      <c r="F13" s="16"/>
      <c r="G13" s="17">
        <f>C13-E13</f>
        <v>-59652.959999999963</v>
      </c>
      <c r="H13" s="17">
        <f>48828.66+368.98</f>
        <v>49197.640000000007</v>
      </c>
      <c r="I13" s="48">
        <f>'CTAS DEUDORAS Y ACREEDORAS OCTU'!E23</f>
        <v>24540.54</v>
      </c>
      <c r="J13" s="48">
        <f>'CTAS DEUDORAS Y ACREEDORAS OCTU'!F23</f>
        <v>133390.74</v>
      </c>
      <c r="K13" s="17">
        <f>+H13+I13-J13</f>
        <v>-59652.559999999983</v>
      </c>
      <c r="L13" s="16"/>
      <c r="M13" s="45">
        <f>+G13-K13</f>
        <v>-0.39999999997962732</v>
      </c>
    </row>
    <row r="14" spans="1:14" ht="15.75" customHeight="1" x14ac:dyDescent="0.25">
      <c r="A14" s="36" t="s">
        <v>64</v>
      </c>
      <c r="B14" s="15">
        <v>1926000</v>
      </c>
      <c r="C14" s="15">
        <v>2785838.94</v>
      </c>
      <c r="D14" s="15"/>
      <c r="E14" s="92"/>
      <c r="F14" s="16"/>
      <c r="G14" s="17"/>
      <c r="H14" s="17"/>
      <c r="I14" s="48"/>
      <c r="J14" s="48"/>
      <c r="K14" s="17"/>
      <c r="L14" s="16">
        <f>((E14:E18)/(B14:B18))</f>
        <v>0</v>
      </c>
      <c r="M14" s="45">
        <f>+G14-K14</f>
        <v>0</v>
      </c>
      <c r="N14" s="45"/>
    </row>
    <row r="15" spans="1:14" ht="15.75" customHeight="1" x14ac:dyDescent="0.25">
      <c r="A15" s="36" t="s">
        <v>65</v>
      </c>
      <c r="B15" s="15">
        <v>1461000</v>
      </c>
      <c r="C15" s="15">
        <v>1096253.51</v>
      </c>
      <c r="D15" s="15"/>
      <c r="E15" s="92"/>
      <c r="F15" s="16"/>
      <c r="G15" s="17"/>
      <c r="H15" s="17"/>
      <c r="I15" s="48"/>
      <c r="J15" s="48"/>
      <c r="K15" s="17">
        <f t="shared" ref="K15:K37" si="0">+H15+I15-J15</f>
        <v>0</v>
      </c>
      <c r="L15" s="16"/>
      <c r="M15" s="45">
        <f t="shared" ref="M15:M37" si="1">+G15-K15</f>
        <v>0</v>
      </c>
    </row>
    <row r="16" spans="1:14" ht="15.75" customHeight="1" x14ac:dyDescent="0.25">
      <c r="A16" s="36" t="s">
        <v>66</v>
      </c>
      <c r="B16" s="15">
        <v>1210000</v>
      </c>
      <c r="C16" s="15">
        <f>922603.24-4363.38</f>
        <v>918239.86</v>
      </c>
      <c r="D16" s="15">
        <v>4363.38</v>
      </c>
      <c r="E16" s="92"/>
      <c r="F16" s="16"/>
      <c r="G16" s="17"/>
      <c r="H16" s="17"/>
      <c r="I16" s="48"/>
      <c r="J16" s="48"/>
      <c r="K16" s="17">
        <f t="shared" si="0"/>
        <v>0</v>
      </c>
      <c r="L16" s="16"/>
      <c r="M16" s="45">
        <f t="shared" si="1"/>
        <v>0</v>
      </c>
      <c r="N16" s="45"/>
    </row>
    <row r="17" spans="1:14" ht="15.75" customHeight="1" x14ac:dyDescent="0.25">
      <c r="A17" s="36" t="s">
        <v>67</v>
      </c>
      <c r="B17" s="15">
        <v>365000</v>
      </c>
      <c r="C17" s="15">
        <v>531345.31999999995</v>
      </c>
      <c r="D17" s="15"/>
      <c r="E17" s="92"/>
      <c r="F17" s="16"/>
      <c r="G17" s="17"/>
      <c r="H17" s="17"/>
      <c r="I17" s="48"/>
      <c r="J17" s="48"/>
      <c r="K17" s="17">
        <f t="shared" si="0"/>
        <v>0</v>
      </c>
      <c r="L17" s="16"/>
      <c r="M17" s="45">
        <f t="shared" si="1"/>
        <v>0</v>
      </c>
    </row>
    <row r="18" spans="1:14" ht="15.75" customHeight="1" x14ac:dyDescent="0.25">
      <c r="A18" s="36" t="s">
        <v>68</v>
      </c>
      <c r="B18" s="15"/>
      <c r="C18" s="15"/>
      <c r="D18" s="15"/>
      <c r="E18" s="92"/>
      <c r="F18" s="16"/>
      <c r="G18" s="17"/>
      <c r="H18" s="17"/>
      <c r="I18" s="48"/>
      <c r="J18" s="48"/>
      <c r="K18" s="17">
        <f t="shared" si="0"/>
        <v>0</v>
      </c>
      <c r="L18" s="16"/>
      <c r="M18" s="45">
        <f t="shared" si="1"/>
        <v>0</v>
      </c>
    </row>
    <row r="19" spans="1:14" ht="15.75" customHeight="1" x14ac:dyDescent="0.25">
      <c r="A19" s="109" t="s">
        <v>61</v>
      </c>
      <c r="B19" s="15"/>
      <c r="C19" s="15"/>
      <c r="D19" s="15"/>
      <c r="E19" s="92"/>
      <c r="F19" s="16"/>
      <c r="G19" s="17"/>
      <c r="H19" s="17"/>
      <c r="I19" s="48"/>
      <c r="J19" s="48"/>
      <c r="K19" s="17">
        <f t="shared" si="0"/>
        <v>0</v>
      </c>
      <c r="L19" s="16"/>
      <c r="M19" s="45">
        <f t="shared" si="1"/>
        <v>0</v>
      </c>
    </row>
    <row r="20" spans="1:14" ht="15.75" customHeight="1" x14ac:dyDescent="0.25">
      <c r="A20" s="109" t="s">
        <v>79</v>
      </c>
      <c r="B20" s="15">
        <v>12278735</v>
      </c>
      <c r="C20" s="15">
        <f>8737840.81-1611.56</f>
        <v>8736229.25</v>
      </c>
      <c r="D20" s="15">
        <v>1611.56</v>
      </c>
      <c r="E20" s="92">
        <f>'[1]AUXILIARES SEPTIEMBRE 2016 REBI'!$L$1560</f>
        <v>8059890.8199999994</v>
      </c>
      <c r="F20" s="16">
        <f t="shared" ref="F20:F28" si="2">E20/C20</f>
        <v>0.92258233951449931</v>
      </c>
      <c r="G20" s="17">
        <f>+C20+D20-E20</f>
        <v>677949.99000000115</v>
      </c>
      <c r="H20" s="17">
        <v>737790.78</v>
      </c>
      <c r="I20" s="48"/>
      <c r="J20" s="48">
        <f>'CTAS DEUDORAS Y ACREEDORAS OCTU'!F26</f>
        <v>59840.79</v>
      </c>
      <c r="K20" s="17">
        <f t="shared" si="0"/>
        <v>677949.99</v>
      </c>
      <c r="L20" s="16">
        <f>E20/B20</f>
        <v>0.65641051948755302</v>
      </c>
      <c r="M20" s="45">
        <f t="shared" si="1"/>
        <v>1.1641532182693481E-9</v>
      </c>
      <c r="N20" s="45"/>
    </row>
    <row r="21" spans="1:14" ht="15.75" customHeight="1" x14ac:dyDescent="0.25">
      <c r="A21" s="109" t="s">
        <v>81</v>
      </c>
      <c r="B21" s="15">
        <v>7368038</v>
      </c>
      <c r="C21" s="15">
        <f>5527505.51-1478.51</f>
        <v>5526027</v>
      </c>
      <c r="D21" s="15">
        <v>1478.51</v>
      </c>
      <c r="E21" s="92">
        <f>5007993.14-1973.7</f>
        <v>5006019.4399999995</v>
      </c>
      <c r="F21" s="16">
        <f t="shared" si="2"/>
        <v>0.90589847642800148</v>
      </c>
      <c r="G21" s="17">
        <f>+C21+D21-E21</f>
        <v>521486.0700000003</v>
      </c>
      <c r="H21" s="17">
        <v>523621.29</v>
      </c>
      <c r="I21" s="48"/>
      <c r="J21" s="48">
        <f>'CTAS DEUDORAS Y ACREEDORAS OCTU'!F43</f>
        <v>2135.2200000000003</v>
      </c>
      <c r="K21" s="17">
        <f t="shared" si="0"/>
        <v>521486.07</v>
      </c>
      <c r="L21" s="16">
        <f>E21/B21</f>
        <v>0.67942367289636663</v>
      </c>
      <c r="M21" s="45">
        <f t="shared" si="1"/>
        <v>0</v>
      </c>
      <c r="N21" s="45"/>
    </row>
    <row r="22" spans="1:14" ht="15.75" customHeight="1" x14ac:dyDescent="0.25">
      <c r="A22" s="109" t="s">
        <v>30</v>
      </c>
      <c r="B22" s="15">
        <v>4762263</v>
      </c>
      <c r="C22" s="15">
        <f>4289191-3157</f>
        <v>4286034</v>
      </c>
      <c r="D22" s="15">
        <v>3157</v>
      </c>
      <c r="E22" s="92">
        <v>3104675.79</v>
      </c>
      <c r="F22" s="16">
        <f t="shared" si="2"/>
        <v>0.72437031297465215</v>
      </c>
      <c r="G22" s="17">
        <f t="shared" ref="G22:G37" si="3">+C22+D22-E22</f>
        <v>1184515.21</v>
      </c>
      <c r="H22" s="17">
        <v>482422.42</v>
      </c>
      <c r="I22" s="48">
        <v>702092.79</v>
      </c>
      <c r="J22" s="48"/>
      <c r="K22" s="17">
        <f t="shared" si="0"/>
        <v>1184515.21</v>
      </c>
      <c r="L22" s="49">
        <f>+I22/B22</f>
        <v>0.14742839486185455</v>
      </c>
      <c r="M22" s="45">
        <f t="shared" si="1"/>
        <v>0</v>
      </c>
    </row>
    <row r="23" spans="1:14" ht="15.75" customHeight="1" x14ac:dyDescent="0.25">
      <c r="A23" s="109" t="s">
        <v>29</v>
      </c>
      <c r="B23" s="15">
        <v>12210156</v>
      </c>
      <c r="C23" s="15">
        <f>9158915.35-1298.35</f>
        <v>9157617</v>
      </c>
      <c r="D23" s="15">
        <v>1298.3499999999999</v>
      </c>
      <c r="E23" s="92">
        <v>8271767.29</v>
      </c>
      <c r="F23" s="16">
        <f t="shared" si="2"/>
        <v>0.9032663508421459</v>
      </c>
      <c r="G23" s="17">
        <f t="shared" si="3"/>
        <v>887148.05999999959</v>
      </c>
      <c r="H23" s="17">
        <v>898810.63</v>
      </c>
      <c r="I23" s="48">
        <v>0</v>
      </c>
      <c r="J23" s="48">
        <f>'CTAS DEUDORAS Y ACREEDORAS OCTU'!F37</f>
        <v>11662.57</v>
      </c>
      <c r="K23" s="17">
        <f t="shared" si="0"/>
        <v>887148.06</v>
      </c>
      <c r="L23" s="16">
        <f t="shared" ref="L23:L35" si="4">E23/B23</f>
        <v>0.67744976313160943</v>
      </c>
      <c r="M23" s="45">
        <f t="shared" si="1"/>
        <v>0</v>
      </c>
      <c r="N23" s="45"/>
    </row>
    <row r="24" spans="1:14" ht="15.75" customHeight="1" x14ac:dyDescent="0.25">
      <c r="A24" s="109" t="s">
        <v>44</v>
      </c>
      <c r="B24" s="15">
        <v>292582</v>
      </c>
      <c r="C24" s="15">
        <f>219546.68-108.68</f>
        <v>219438</v>
      </c>
      <c r="D24" s="15">
        <v>108.68</v>
      </c>
      <c r="E24" s="92">
        <v>178570.45</v>
      </c>
      <c r="F24" s="16">
        <f t="shared" si="2"/>
        <v>0.81376265733373443</v>
      </c>
      <c r="G24" s="17">
        <f t="shared" si="3"/>
        <v>40976.229999999981</v>
      </c>
      <c r="H24" s="17">
        <v>40976.230000000003</v>
      </c>
      <c r="I24" s="48"/>
      <c r="J24" s="48"/>
      <c r="K24" s="17">
        <f t="shared" si="0"/>
        <v>40976.230000000003</v>
      </c>
      <c r="L24" s="16">
        <f t="shared" si="4"/>
        <v>0.61032616497255476</v>
      </c>
      <c r="M24" s="45">
        <f t="shared" si="1"/>
        <v>0</v>
      </c>
    </row>
    <row r="25" spans="1:14" ht="15.75" customHeight="1" x14ac:dyDescent="0.25">
      <c r="A25" s="109" t="s">
        <v>82</v>
      </c>
      <c r="B25" s="15">
        <v>97595</v>
      </c>
      <c r="C25" s="15">
        <f>56958.03-27.03</f>
        <v>56931</v>
      </c>
      <c r="D25" s="15">
        <v>27.03</v>
      </c>
      <c r="E25" s="92">
        <v>34800</v>
      </c>
      <c r="F25" s="16">
        <f t="shared" si="2"/>
        <v>0.61126626969489384</v>
      </c>
      <c r="G25" s="17">
        <f t="shared" si="3"/>
        <v>22158.03</v>
      </c>
      <c r="H25" s="17">
        <v>22158.03</v>
      </c>
      <c r="I25" s="48"/>
      <c r="J25" s="17"/>
      <c r="K25" s="17">
        <f t="shared" si="0"/>
        <v>22158.03</v>
      </c>
      <c r="L25" s="16">
        <f t="shared" si="4"/>
        <v>0.3565756442440699</v>
      </c>
      <c r="M25" s="45">
        <f t="shared" si="1"/>
        <v>0</v>
      </c>
    </row>
    <row r="26" spans="1:14" ht="15.75" customHeight="1" x14ac:dyDescent="0.25">
      <c r="A26" s="109" t="s">
        <v>98</v>
      </c>
      <c r="B26" s="15">
        <v>26817</v>
      </c>
      <c r="C26" s="15">
        <v>19721.97</v>
      </c>
      <c r="D26" s="15">
        <v>0</v>
      </c>
      <c r="E26" s="92">
        <v>12098.88</v>
      </c>
      <c r="F26" s="16">
        <f t="shared" si="2"/>
        <v>0.61347218355975586</v>
      </c>
      <c r="G26" s="17">
        <f t="shared" si="3"/>
        <v>7623.090000000002</v>
      </c>
      <c r="H26" s="17">
        <v>7623.09</v>
      </c>
      <c r="I26" s="48"/>
      <c r="J26" s="17"/>
      <c r="K26" s="17">
        <f t="shared" si="0"/>
        <v>7623.09</v>
      </c>
      <c r="L26" s="16">
        <f t="shared" si="4"/>
        <v>0.45116455979416037</v>
      </c>
      <c r="M26" s="45">
        <f t="shared" si="1"/>
        <v>0</v>
      </c>
    </row>
    <row r="27" spans="1:14" ht="15.75" customHeight="1" x14ac:dyDescent="0.25">
      <c r="A27" s="109" t="s">
        <v>101</v>
      </c>
      <c r="B27" s="15">
        <v>744911</v>
      </c>
      <c r="C27" s="15">
        <f>558988.22-296.68</f>
        <v>558691.53999999992</v>
      </c>
      <c r="D27" s="15">
        <v>296.68</v>
      </c>
      <c r="E27" s="92">
        <v>257044</v>
      </c>
      <c r="F27" s="16">
        <f t="shared" si="2"/>
        <v>0.46008214121158886</v>
      </c>
      <c r="G27" s="17">
        <f t="shared" si="3"/>
        <v>301944.21999999997</v>
      </c>
      <c r="H27" s="17">
        <v>80333.84</v>
      </c>
      <c r="I27" s="48">
        <v>221610.38</v>
      </c>
      <c r="J27" s="17"/>
      <c r="K27" s="17">
        <f t="shared" si="0"/>
        <v>301944.21999999997</v>
      </c>
      <c r="L27" s="16">
        <f t="shared" si="4"/>
        <v>0.34506672609211031</v>
      </c>
      <c r="M27" s="45">
        <f t="shared" si="1"/>
        <v>0</v>
      </c>
    </row>
    <row r="28" spans="1:14" ht="15.75" customHeight="1" x14ac:dyDescent="0.25">
      <c r="A28" s="109" t="s">
        <v>102</v>
      </c>
      <c r="B28" s="15">
        <v>198634</v>
      </c>
      <c r="C28" s="15">
        <f>149063.43-86.43</f>
        <v>148977</v>
      </c>
      <c r="D28" s="15">
        <v>86.43</v>
      </c>
      <c r="E28" s="92">
        <v>79788.59</v>
      </c>
      <c r="F28" s="16">
        <f t="shared" si="2"/>
        <v>0.53557656551011223</v>
      </c>
      <c r="G28" s="17">
        <f>+C28+D28-E28</f>
        <v>69274.84</v>
      </c>
      <c r="H28" s="17">
        <v>69274.84</v>
      </c>
      <c r="I28" s="48"/>
      <c r="J28" s="17"/>
      <c r="K28" s="17">
        <f t="shared" si="0"/>
        <v>69274.84</v>
      </c>
      <c r="L28" s="16">
        <f t="shared" si="4"/>
        <v>0.40168646858040413</v>
      </c>
      <c r="M28" s="45">
        <f t="shared" si="1"/>
        <v>0</v>
      </c>
    </row>
    <row r="29" spans="1:14" ht="15.75" customHeight="1" x14ac:dyDescent="0.25">
      <c r="A29" s="109" t="s">
        <v>120</v>
      </c>
      <c r="B29" s="15"/>
      <c r="C29" s="15">
        <f>310060.53-7.01</f>
        <v>310053.52</v>
      </c>
      <c r="D29" s="15">
        <v>7.01</v>
      </c>
      <c r="E29" s="92">
        <v>310060.53000000003</v>
      </c>
      <c r="F29" s="16"/>
      <c r="G29" s="17">
        <f t="shared" si="3"/>
        <v>0</v>
      </c>
      <c r="H29" s="17">
        <v>0</v>
      </c>
      <c r="I29" s="48"/>
      <c r="J29" s="17"/>
      <c r="K29" s="17">
        <f t="shared" si="0"/>
        <v>0</v>
      </c>
      <c r="L29" s="16">
        <v>0</v>
      </c>
      <c r="M29" s="45">
        <f t="shared" si="1"/>
        <v>0</v>
      </c>
    </row>
    <row r="30" spans="1:14" ht="15.75" customHeight="1" x14ac:dyDescent="0.25">
      <c r="A30" s="109" t="s">
        <v>109</v>
      </c>
      <c r="B30" s="15"/>
      <c r="C30" s="15">
        <v>1239277</v>
      </c>
      <c r="D30" s="15"/>
      <c r="E30" s="92">
        <v>1239277</v>
      </c>
      <c r="F30" s="16"/>
      <c r="G30" s="17">
        <f t="shared" si="3"/>
        <v>0</v>
      </c>
      <c r="H30" s="17">
        <v>0</v>
      </c>
      <c r="I30" s="48"/>
      <c r="J30" s="17"/>
      <c r="K30" s="17">
        <f t="shared" si="0"/>
        <v>0</v>
      </c>
      <c r="L30" s="16">
        <v>0</v>
      </c>
      <c r="M30" s="45">
        <f t="shared" si="1"/>
        <v>0</v>
      </c>
    </row>
    <row r="31" spans="1:14" ht="15.75" hidden="1" customHeight="1" x14ac:dyDescent="0.25">
      <c r="A31" s="109" t="s">
        <v>108</v>
      </c>
      <c r="B31" s="15"/>
      <c r="C31" s="15"/>
      <c r="D31" s="15"/>
      <c r="E31" s="15"/>
      <c r="F31" s="16"/>
      <c r="G31" s="17">
        <f t="shared" si="3"/>
        <v>0</v>
      </c>
      <c r="H31" s="17">
        <v>0</v>
      </c>
      <c r="I31" s="48"/>
      <c r="J31" s="17"/>
      <c r="K31" s="17">
        <f t="shared" si="0"/>
        <v>0</v>
      </c>
      <c r="L31" s="16" t="e">
        <f t="shared" si="4"/>
        <v>#DIV/0!</v>
      </c>
      <c r="M31" s="45">
        <f t="shared" si="1"/>
        <v>0</v>
      </c>
    </row>
    <row r="32" spans="1:14" ht="15.75" hidden="1" customHeight="1" x14ac:dyDescent="0.25">
      <c r="A32" s="109"/>
      <c r="B32" s="15"/>
      <c r="C32" s="15"/>
      <c r="D32" s="15"/>
      <c r="E32" s="15"/>
      <c r="F32" s="16"/>
      <c r="G32" s="17">
        <f t="shared" si="3"/>
        <v>0</v>
      </c>
      <c r="H32" s="17">
        <v>0</v>
      </c>
      <c r="I32" s="48"/>
      <c r="J32" s="17"/>
      <c r="K32" s="17">
        <f t="shared" si="0"/>
        <v>0</v>
      </c>
      <c r="L32" s="16" t="e">
        <f t="shared" si="4"/>
        <v>#DIV/0!</v>
      </c>
      <c r="M32" s="45">
        <f t="shared" si="1"/>
        <v>0</v>
      </c>
    </row>
    <row r="33" spans="1:13" ht="15.75" hidden="1" customHeight="1" x14ac:dyDescent="0.25">
      <c r="A33" s="109" t="s">
        <v>110</v>
      </c>
      <c r="B33" s="15"/>
      <c r="C33" s="15"/>
      <c r="D33" s="15"/>
      <c r="E33" s="15"/>
      <c r="F33" s="16"/>
      <c r="G33" s="17">
        <f t="shared" si="3"/>
        <v>0</v>
      </c>
      <c r="H33" s="17">
        <v>0</v>
      </c>
      <c r="I33" s="48"/>
      <c r="J33" s="17"/>
      <c r="K33" s="17">
        <f t="shared" si="0"/>
        <v>0</v>
      </c>
      <c r="L33" s="16" t="e">
        <f t="shared" si="4"/>
        <v>#DIV/0!</v>
      </c>
      <c r="M33" s="45">
        <f t="shared" si="1"/>
        <v>0</v>
      </c>
    </row>
    <row r="34" spans="1:13" ht="15.75" hidden="1" customHeight="1" x14ac:dyDescent="0.25">
      <c r="A34" s="109" t="s">
        <v>111</v>
      </c>
      <c r="B34" s="15"/>
      <c r="C34" s="15"/>
      <c r="D34" s="15"/>
      <c r="E34" s="15"/>
      <c r="F34" s="16"/>
      <c r="G34" s="17">
        <f t="shared" si="3"/>
        <v>0</v>
      </c>
      <c r="H34" s="17">
        <v>0</v>
      </c>
      <c r="I34" s="48"/>
      <c r="J34" s="17"/>
      <c r="K34" s="17">
        <f t="shared" si="0"/>
        <v>0</v>
      </c>
      <c r="L34" s="16" t="e">
        <f t="shared" si="4"/>
        <v>#DIV/0!</v>
      </c>
      <c r="M34" s="45">
        <f t="shared" si="1"/>
        <v>0</v>
      </c>
    </row>
    <row r="35" spans="1:13" ht="15.75" hidden="1" customHeight="1" x14ac:dyDescent="0.25">
      <c r="A35" s="109" t="s">
        <v>100</v>
      </c>
      <c r="B35" s="15"/>
      <c r="C35" s="15"/>
      <c r="D35" s="15"/>
      <c r="E35" s="15"/>
      <c r="F35" s="16"/>
      <c r="G35" s="17">
        <f t="shared" si="3"/>
        <v>0</v>
      </c>
      <c r="H35" s="17">
        <v>0</v>
      </c>
      <c r="I35" s="48"/>
      <c r="J35" s="17"/>
      <c r="K35" s="17">
        <f t="shared" si="0"/>
        <v>0</v>
      </c>
      <c r="L35" s="16" t="e">
        <f t="shared" si="4"/>
        <v>#DIV/0!</v>
      </c>
      <c r="M35" s="45">
        <f t="shared" si="1"/>
        <v>0</v>
      </c>
    </row>
    <row r="36" spans="1:13" ht="15.75" customHeight="1" x14ac:dyDescent="0.25">
      <c r="A36" s="109" t="s">
        <v>122</v>
      </c>
      <c r="B36" s="15"/>
      <c r="C36" s="15">
        <v>845295</v>
      </c>
      <c r="D36" s="15"/>
      <c r="E36" s="15"/>
      <c r="F36" s="16"/>
      <c r="G36" s="17">
        <f t="shared" si="3"/>
        <v>845295</v>
      </c>
      <c r="H36" s="17">
        <v>845295</v>
      </c>
      <c r="I36" s="48"/>
      <c r="J36" s="17"/>
      <c r="K36" s="17">
        <f t="shared" si="0"/>
        <v>845295</v>
      </c>
      <c r="L36" s="16"/>
      <c r="M36" s="45">
        <f t="shared" si="1"/>
        <v>0</v>
      </c>
    </row>
    <row r="37" spans="1:13" ht="15.75" customHeight="1" x14ac:dyDescent="0.25">
      <c r="A37" s="109" t="s">
        <v>121</v>
      </c>
      <c r="B37" s="15"/>
      <c r="C37" s="15">
        <v>1369264.99</v>
      </c>
      <c r="D37" s="15"/>
      <c r="E37" s="15">
        <v>0</v>
      </c>
      <c r="F37" s="16"/>
      <c r="G37" s="17">
        <f t="shared" si="3"/>
        <v>1369264.99</v>
      </c>
      <c r="H37" s="17">
        <v>2335.0100000000002</v>
      </c>
      <c r="I37" s="48">
        <v>1366929.98</v>
      </c>
      <c r="J37" s="17"/>
      <c r="K37" s="17">
        <f t="shared" si="0"/>
        <v>1369264.99</v>
      </c>
      <c r="L37" s="16"/>
      <c r="M37" s="45">
        <f t="shared" si="1"/>
        <v>0</v>
      </c>
    </row>
    <row r="38" spans="1:13" ht="15.75" customHeight="1" x14ac:dyDescent="0.25">
      <c r="A38" s="18" t="s">
        <v>21</v>
      </c>
      <c r="B38" s="19">
        <f>SUM(B13:B28)</f>
        <v>42941731</v>
      </c>
      <c r="C38" s="19">
        <f>SUM(C13:C37)</f>
        <v>43141275.910000004</v>
      </c>
      <c r="D38" s="19">
        <f>SUM(D13:D35)</f>
        <v>12434.630000000003</v>
      </c>
      <c r="E38" s="19">
        <f>SUM(E13:E37)</f>
        <v>31949686.759999994</v>
      </c>
      <c r="F38" s="14"/>
      <c r="G38" s="20">
        <f>SUM(G13:G37)</f>
        <v>5867982.7700000005</v>
      </c>
      <c r="H38" s="20">
        <f>SUM(H13:H37)</f>
        <v>3759838.7999999989</v>
      </c>
      <c r="I38" s="20">
        <f>SUM(I13:I37)</f>
        <v>2315173.69</v>
      </c>
      <c r="J38" s="20">
        <f>SUM(J13:J37)</f>
        <v>207029.32</v>
      </c>
      <c r="K38" s="20">
        <f>SUM(K13:K37)</f>
        <v>5867983.1699999999</v>
      </c>
      <c r="L38" s="21"/>
    </row>
    <row r="39" spans="1:13" ht="15.75" customHeight="1" x14ac:dyDescent="0.25">
      <c r="B39" s="43"/>
      <c r="C39" s="43"/>
      <c r="D39" s="44">
        <f>+D38+C38</f>
        <v>43153710.540000007</v>
      </c>
      <c r="E39" s="43">
        <f>34223350.05-D39</f>
        <v>-8930360.4900000095</v>
      </c>
      <c r="G39" s="46"/>
      <c r="H39" s="45"/>
      <c r="I39" s="45"/>
    </row>
    <row r="40" spans="1:13" ht="15.75" customHeight="1" x14ac:dyDescent="0.2">
      <c r="B40" s="43"/>
      <c r="C40" s="200" t="s">
        <v>26</v>
      </c>
      <c r="D40" s="200"/>
      <c r="E40" s="200"/>
      <c r="F40" s="200"/>
      <c r="G40" s="200"/>
      <c r="H40" s="200"/>
      <c r="I40" s="200"/>
      <c r="K40" s="45"/>
    </row>
    <row r="41" spans="1:13" ht="15.75" customHeight="1" x14ac:dyDescent="0.2">
      <c r="C41" s="100"/>
      <c r="D41" s="100"/>
      <c r="E41" s="100"/>
      <c r="F41" s="100"/>
      <c r="G41" s="100"/>
      <c r="H41" s="100"/>
      <c r="I41" s="100"/>
    </row>
    <row r="42" spans="1:13" ht="15.75" customHeight="1" x14ac:dyDescent="0.25">
      <c r="B42" s="208" t="s">
        <v>4</v>
      </c>
      <c r="C42" s="208"/>
      <c r="D42" s="209" t="s">
        <v>5</v>
      </c>
      <c r="E42" s="210"/>
      <c r="F42" s="211"/>
      <c r="G42" s="212" t="s">
        <v>77</v>
      </c>
      <c r="H42" s="212"/>
      <c r="I42" s="99" t="s">
        <v>0</v>
      </c>
    </row>
    <row r="43" spans="1:13" ht="15.75" customHeight="1" x14ac:dyDescent="0.25">
      <c r="B43" s="213" t="s">
        <v>8</v>
      </c>
      <c r="C43" s="213"/>
      <c r="D43" s="209"/>
      <c r="E43" s="210"/>
      <c r="F43" s="211"/>
      <c r="G43" s="214"/>
      <c r="H43" s="214"/>
      <c r="I43" s="22"/>
    </row>
    <row r="44" spans="1:13" ht="15.75" customHeight="1" x14ac:dyDescent="0.25">
      <c r="B44" s="212" t="s">
        <v>6</v>
      </c>
      <c r="C44" s="212"/>
      <c r="D44" s="209"/>
      <c r="E44" s="210"/>
      <c r="F44" s="211"/>
      <c r="G44" s="214"/>
      <c r="H44" s="214"/>
      <c r="I44" s="22"/>
    </row>
    <row r="45" spans="1:13" ht="15.75" customHeight="1" x14ac:dyDescent="0.25">
      <c r="B45" s="212" t="s">
        <v>7</v>
      </c>
      <c r="C45" s="212"/>
      <c r="D45" s="216">
        <v>3480000</v>
      </c>
      <c r="E45" s="217"/>
      <c r="F45" s="218"/>
      <c r="G45" s="214">
        <v>2218731.69</v>
      </c>
      <c r="H45" s="214"/>
      <c r="I45" s="47">
        <f>+G45/D45</f>
        <v>0.63756657758620683</v>
      </c>
    </row>
    <row r="46" spans="1:13" ht="15.75" customHeight="1" x14ac:dyDescent="0.25">
      <c r="B46" s="212" t="s">
        <v>15</v>
      </c>
      <c r="C46" s="212"/>
      <c r="D46" s="209"/>
      <c r="E46" s="210"/>
      <c r="F46" s="211"/>
      <c r="G46" s="214"/>
      <c r="H46" s="214"/>
      <c r="I46" s="22"/>
    </row>
    <row r="47" spans="1:13" ht="15.75" customHeight="1" x14ac:dyDescent="0.25">
      <c r="B47" s="38"/>
      <c r="C47" s="38"/>
      <c r="D47" s="38"/>
      <c r="E47" s="38"/>
      <c r="F47" s="38"/>
      <c r="G47" s="23"/>
      <c r="H47" s="23"/>
      <c r="I47" s="24"/>
    </row>
    <row r="48" spans="1:13" ht="15.75" customHeight="1" x14ac:dyDescent="0.2"/>
    <row r="49" spans="1:12" s="5" customFormat="1" ht="15.75" customHeight="1" x14ac:dyDescent="0.3">
      <c r="B49" s="219" t="s">
        <v>12</v>
      </c>
      <c r="C49" s="219"/>
      <c r="D49" s="96"/>
      <c r="G49" s="215" t="s">
        <v>60</v>
      </c>
      <c r="H49" s="215"/>
      <c r="J49" s="215" t="s">
        <v>11</v>
      </c>
      <c r="K49" s="215"/>
    </row>
    <row r="50" spans="1:12" s="5" customFormat="1" ht="15.75" customHeight="1" x14ac:dyDescent="0.3">
      <c r="B50" s="96"/>
      <c r="C50" s="96"/>
      <c r="D50" s="96"/>
      <c r="G50" s="97"/>
      <c r="H50" s="97"/>
      <c r="J50" s="97"/>
      <c r="K50" s="97"/>
    </row>
    <row r="51" spans="1:12" s="5" customFormat="1" ht="15.75" customHeight="1" x14ac:dyDescent="0.3">
      <c r="B51" s="219" t="s">
        <v>123</v>
      </c>
      <c r="C51" s="219"/>
      <c r="D51" s="96"/>
      <c r="F51" s="220" t="s">
        <v>145</v>
      </c>
      <c r="G51" s="220"/>
      <c r="H51" s="220"/>
      <c r="J51" s="215" t="s">
        <v>146</v>
      </c>
      <c r="K51" s="215"/>
    </row>
    <row r="52" spans="1:12" s="5" customFormat="1" ht="15.75" customHeight="1" x14ac:dyDescent="0.3">
      <c r="A52" s="9"/>
      <c r="B52" s="221" t="s">
        <v>57</v>
      </c>
      <c r="C52" s="221"/>
      <c r="D52" s="98"/>
      <c r="E52" s="39"/>
      <c r="F52" s="222" t="s">
        <v>59</v>
      </c>
      <c r="G52" s="222"/>
      <c r="H52" s="222"/>
      <c r="I52" s="27"/>
      <c r="J52" s="222" t="s">
        <v>58</v>
      </c>
      <c r="K52" s="222"/>
    </row>
    <row r="53" spans="1:12" s="5" customFormat="1" ht="15.75" customHeight="1" x14ac:dyDescent="0.3">
      <c r="A53" s="9"/>
      <c r="B53" s="220"/>
      <c r="C53" s="220"/>
      <c r="D53" s="94"/>
      <c r="G53" s="220"/>
      <c r="H53" s="220"/>
      <c r="J53" s="220"/>
      <c r="K53" s="220"/>
    </row>
    <row r="54" spans="1:12" ht="15.75" customHeight="1" x14ac:dyDescent="0.2">
      <c r="A54" s="8"/>
      <c r="B54" s="39"/>
      <c r="C54" s="39"/>
      <c r="D54" s="39"/>
      <c r="G54" s="39"/>
      <c r="H54" s="39"/>
      <c r="J54" s="39"/>
      <c r="K54" s="39"/>
    </row>
    <row r="55" spans="1:12" ht="15.75" customHeight="1" x14ac:dyDescent="0.2"/>
    <row r="56" spans="1:12" ht="15.75" customHeight="1" x14ac:dyDescent="0.2">
      <c r="A56" s="3" t="s">
        <v>99</v>
      </c>
    </row>
    <row r="57" spans="1:12" x14ac:dyDescent="0.2">
      <c r="A57" s="3"/>
    </row>
    <row r="58" spans="1:12" x14ac:dyDescent="0.2">
      <c r="A58" s="3"/>
    </row>
    <row r="59" spans="1:12" ht="15.75" customHeight="1" x14ac:dyDescent="0.2">
      <c r="A59" s="3"/>
    </row>
    <row r="60" spans="1:12" ht="15.75" customHeight="1" x14ac:dyDescent="0.25">
      <c r="A60" s="223" t="s">
        <v>14</v>
      </c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</row>
    <row r="61" spans="1:12" ht="15.75" customHeight="1" x14ac:dyDescent="0.2">
      <c r="B61" s="2"/>
      <c r="C61" s="2"/>
      <c r="D61" s="2"/>
      <c r="E61" s="2"/>
      <c r="F61" s="2"/>
      <c r="G61" s="2"/>
      <c r="H61" s="2"/>
    </row>
    <row r="62" spans="1:12" s="13" customFormat="1" ht="15.75" customHeight="1" x14ac:dyDescent="0.25">
      <c r="A62" s="201" t="s">
        <v>9</v>
      </c>
      <c r="B62" s="201"/>
      <c r="C62" s="201"/>
      <c r="D62" s="95"/>
      <c r="E62" s="201" t="s">
        <v>10</v>
      </c>
      <c r="F62" s="201"/>
      <c r="G62" s="201"/>
      <c r="H62" s="201"/>
      <c r="I62" s="201"/>
      <c r="J62" s="201"/>
      <c r="K62" s="201"/>
      <c r="L62" s="201"/>
    </row>
    <row r="63" spans="1:12" ht="15.75" customHeight="1" x14ac:dyDescent="0.2">
      <c r="A63" s="39"/>
      <c r="B63" s="39"/>
      <c r="C63" s="4"/>
      <c r="D63" s="4"/>
      <c r="F63" s="39"/>
      <c r="G63" s="39"/>
      <c r="H63" s="39"/>
    </row>
    <row r="64" spans="1:12" ht="15.75" customHeight="1" x14ac:dyDescent="0.2">
      <c r="A64" s="25" t="s">
        <v>20</v>
      </c>
      <c r="B64" s="10"/>
      <c r="C64" s="10"/>
      <c r="D64" s="10"/>
      <c r="E64" s="229" t="s">
        <v>42</v>
      </c>
      <c r="F64" s="229"/>
      <c r="G64" s="229"/>
      <c r="H64" s="229"/>
      <c r="I64" s="229"/>
    </row>
    <row r="65" spans="1:12" ht="5.0999999999999996" customHeight="1" x14ac:dyDescent="0.2">
      <c r="A65" s="93"/>
      <c r="B65" s="93"/>
      <c r="C65" s="93"/>
      <c r="D65" s="93"/>
      <c r="E65" s="93"/>
      <c r="F65" s="41"/>
      <c r="G65" s="41"/>
    </row>
    <row r="66" spans="1:12" ht="15.75" customHeight="1" x14ac:dyDescent="0.25">
      <c r="A66" s="230" t="s">
        <v>22</v>
      </c>
      <c r="B66" s="230"/>
      <c r="C66" s="10"/>
      <c r="D66" s="10"/>
      <c r="E66" s="229" t="s">
        <v>43</v>
      </c>
      <c r="F66" s="229"/>
      <c r="G66" s="229"/>
      <c r="H66" s="229"/>
      <c r="I66" s="229"/>
      <c r="J66" s="12"/>
      <c r="K66" s="12"/>
      <c r="L66" s="12"/>
    </row>
    <row r="67" spans="1:12" ht="5.0999999999999996" customHeight="1" x14ac:dyDescent="0.2">
      <c r="A67" s="8"/>
      <c r="B67" s="8"/>
    </row>
    <row r="68" spans="1:12" ht="15.75" customHeight="1" x14ac:dyDescent="0.25">
      <c r="A68" s="11" t="s">
        <v>13</v>
      </c>
      <c r="B68" s="11"/>
      <c r="E68" s="7" t="s">
        <v>47</v>
      </c>
    </row>
    <row r="69" spans="1:12" ht="5.0999999999999996" customHeight="1" x14ac:dyDescent="0.2">
      <c r="A69" s="8"/>
      <c r="B69" s="8"/>
    </row>
    <row r="70" spans="1:12" ht="47.25" customHeight="1" x14ac:dyDescent="0.25">
      <c r="A70" s="26" t="s">
        <v>31</v>
      </c>
      <c r="B70" s="11"/>
      <c r="E70" s="225" t="s">
        <v>41</v>
      </c>
      <c r="F70" s="225"/>
      <c r="G70" s="225"/>
      <c r="H70" s="225"/>
      <c r="I70" s="225"/>
      <c r="J70" s="225"/>
      <c r="K70" s="225"/>
      <c r="L70" s="225"/>
    </row>
    <row r="71" spans="1:12" ht="5.0999999999999996" customHeight="1" x14ac:dyDescent="0.2">
      <c r="A71" s="8"/>
      <c r="B71" s="8"/>
      <c r="E71" s="6"/>
    </row>
    <row r="72" spans="1:12" ht="47.25" customHeight="1" x14ac:dyDescent="0.25">
      <c r="A72" s="26" t="s">
        <v>33</v>
      </c>
      <c r="B72" s="11"/>
      <c r="E72" s="231" t="s">
        <v>32</v>
      </c>
      <c r="F72" s="231"/>
      <c r="G72" s="231"/>
      <c r="H72" s="231"/>
      <c r="I72" s="231"/>
      <c r="J72" s="231"/>
      <c r="K72" s="231"/>
      <c r="L72" s="231"/>
    </row>
    <row r="73" spans="1:12" ht="5.0999999999999996" customHeight="1" x14ac:dyDescent="0.25">
      <c r="A73" s="8"/>
      <c r="B73" s="8"/>
      <c r="E73" s="7"/>
    </row>
    <row r="74" spans="1:12" ht="49.5" customHeight="1" x14ac:dyDescent="0.25">
      <c r="A74" s="26" t="s">
        <v>62</v>
      </c>
      <c r="B74" s="11"/>
      <c r="E74" s="224" t="s">
        <v>63</v>
      </c>
      <c r="F74" s="224"/>
      <c r="G74" s="224"/>
      <c r="H74" s="224"/>
      <c r="I74" s="224"/>
      <c r="J74" s="224"/>
      <c r="K74" s="224"/>
      <c r="L74" s="224"/>
    </row>
    <row r="75" spans="1:12" ht="5.0999999999999996" customHeight="1" x14ac:dyDescent="0.25">
      <c r="A75" s="8"/>
      <c r="B75" s="8"/>
      <c r="E75" s="7"/>
    </row>
    <row r="76" spans="1:12" ht="49.5" customHeight="1" x14ac:dyDescent="0.25">
      <c r="A76" s="26" t="s">
        <v>40</v>
      </c>
      <c r="B76" s="11"/>
      <c r="E76" s="224" t="s">
        <v>34</v>
      </c>
      <c r="F76" s="224"/>
      <c r="G76" s="224"/>
      <c r="H76" s="224"/>
      <c r="I76" s="224"/>
      <c r="J76" s="224"/>
      <c r="K76" s="224"/>
      <c r="L76" s="224"/>
    </row>
    <row r="77" spans="1:12" ht="5.0999999999999996" customHeight="1" x14ac:dyDescent="0.2">
      <c r="A77" s="41"/>
      <c r="B77" s="41"/>
    </row>
    <row r="78" spans="1:12" ht="30.75" customHeight="1" x14ac:dyDescent="0.25">
      <c r="A78" s="31" t="s">
        <v>0</v>
      </c>
      <c r="B78" s="11"/>
      <c r="E78" s="225" t="s">
        <v>69</v>
      </c>
      <c r="F78" s="226"/>
      <c r="G78" s="226"/>
      <c r="H78" s="226"/>
      <c r="I78" s="226"/>
      <c r="J78" s="226"/>
      <c r="K78" s="226"/>
      <c r="L78" s="226"/>
    </row>
    <row r="79" spans="1:12" ht="5.0999999999999996" customHeight="1" x14ac:dyDescent="0.2">
      <c r="A79" s="8"/>
      <c r="B79" s="8"/>
    </row>
    <row r="80" spans="1:12" ht="15.75" customHeight="1" x14ac:dyDescent="0.25">
      <c r="A80" s="11" t="s">
        <v>37</v>
      </c>
      <c r="B80" s="11"/>
      <c r="E80" s="7" t="s">
        <v>38</v>
      </c>
    </row>
    <row r="81" spans="1:12" ht="5.0999999999999996" customHeight="1" x14ac:dyDescent="0.2">
      <c r="A81" s="8"/>
      <c r="B81" s="8"/>
    </row>
    <row r="82" spans="1:12" ht="15.75" customHeight="1" x14ac:dyDescent="0.25">
      <c r="A82" s="29" t="s">
        <v>46</v>
      </c>
      <c r="B82" s="11"/>
      <c r="E82" s="30" t="s">
        <v>48</v>
      </c>
    </row>
    <row r="83" spans="1:12" ht="5.0999999999999996" customHeight="1" x14ac:dyDescent="0.2">
      <c r="A83" s="8"/>
      <c r="B83" s="8"/>
    </row>
    <row r="84" spans="1:12" ht="15.75" customHeight="1" x14ac:dyDescent="0.25">
      <c r="A84" s="11" t="s">
        <v>27</v>
      </c>
      <c r="B84" s="11"/>
      <c r="E84" s="7" t="s">
        <v>49</v>
      </c>
    </row>
    <row r="85" spans="1:12" ht="5.0999999999999996" customHeight="1" x14ac:dyDescent="0.2">
      <c r="A85" s="8"/>
      <c r="B85" s="8"/>
    </row>
    <row r="86" spans="1:12" ht="15.75" customHeight="1" x14ac:dyDescent="0.25">
      <c r="A86" s="11" t="s">
        <v>28</v>
      </c>
      <c r="B86" s="11"/>
      <c r="E86" s="7" t="s">
        <v>50</v>
      </c>
    </row>
    <row r="87" spans="1:12" ht="5.0999999999999996" customHeight="1" x14ac:dyDescent="0.25">
      <c r="A87" s="11"/>
      <c r="B87" s="11"/>
      <c r="E87" s="7"/>
    </row>
    <row r="88" spans="1:12" ht="15.75" customHeight="1" x14ac:dyDescent="0.25">
      <c r="A88" s="29" t="s">
        <v>45</v>
      </c>
      <c r="B88" s="11"/>
      <c r="E88" s="30" t="s">
        <v>51</v>
      </c>
    </row>
    <row r="89" spans="1:12" ht="5.0999999999999996" customHeight="1" x14ac:dyDescent="0.2">
      <c r="A89" s="8"/>
      <c r="B89" s="8"/>
    </row>
    <row r="90" spans="1:12" ht="37.5" customHeight="1" x14ac:dyDescent="0.25">
      <c r="A90" s="37" t="s">
        <v>75</v>
      </c>
      <c r="B90" s="11"/>
      <c r="E90" s="227" t="s">
        <v>76</v>
      </c>
      <c r="F90" s="228"/>
      <c r="G90" s="228"/>
      <c r="H90" s="228"/>
      <c r="I90" s="228"/>
      <c r="J90" s="228"/>
      <c r="K90" s="228"/>
      <c r="L90" s="228"/>
    </row>
    <row r="91" spans="1:12" ht="5.0999999999999996" customHeight="1" x14ac:dyDescent="0.2">
      <c r="A91" s="8"/>
      <c r="B91" s="8"/>
    </row>
    <row r="92" spans="1:12" ht="15.75" customHeight="1" x14ac:dyDescent="0.25">
      <c r="A92" s="11" t="s">
        <v>18</v>
      </c>
      <c r="B92" s="11"/>
      <c r="E92" s="7" t="s">
        <v>52</v>
      </c>
    </row>
    <row r="93" spans="1:12" ht="5.0999999999999996" customHeight="1" x14ac:dyDescent="0.2">
      <c r="A93" s="8"/>
      <c r="B93" s="8"/>
    </row>
    <row r="94" spans="1:12" ht="15.75" customHeight="1" x14ac:dyDescent="0.25">
      <c r="A94" s="11" t="s">
        <v>17</v>
      </c>
      <c r="B94" s="11"/>
      <c r="E94" s="7" t="s">
        <v>53</v>
      </c>
    </row>
    <row r="95" spans="1:12" ht="5.0999999999999996" customHeight="1" x14ac:dyDescent="0.2">
      <c r="A95" s="8"/>
      <c r="B95" s="8"/>
    </row>
    <row r="96" spans="1:12" ht="15.75" customHeight="1" x14ac:dyDescent="0.25">
      <c r="A96" s="11" t="s">
        <v>19</v>
      </c>
      <c r="B96" s="11"/>
      <c r="E96" s="7" t="s">
        <v>54</v>
      </c>
    </row>
    <row r="97" spans="1:5" ht="5.0999999999999996" customHeight="1" x14ac:dyDescent="0.2">
      <c r="A97" s="8"/>
      <c r="B97" s="8"/>
    </row>
    <row r="98" spans="1:5" ht="15.75" customHeight="1" x14ac:dyDescent="0.25">
      <c r="A98" s="11" t="s">
        <v>16</v>
      </c>
      <c r="B98" s="11"/>
      <c r="E98" s="7" t="s">
        <v>55</v>
      </c>
    </row>
    <row r="99" spans="1:5" ht="5.0999999999999996" customHeight="1" x14ac:dyDescent="0.2">
      <c r="A99" s="8"/>
      <c r="B99" s="8"/>
    </row>
    <row r="100" spans="1:5" ht="15.75" customHeight="1" x14ac:dyDescent="0.25">
      <c r="A100" s="40" t="s">
        <v>24</v>
      </c>
      <c r="B100" s="11"/>
      <c r="E100" s="7" t="s">
        <v>78</v>
      </c>
    </row>
  </sheetData>
  <mergeCells count="55">
    <mergeCell ref="E76:L76"/>
    <mergeCell ref="E78:L78"/>
    <mergeCell ref="E90:L90"/>
    <mergeCell ref="E64:I64"/>
    <mergeCell ref="A66:B66"/>
    <mergeCell ref="E66:I66"/>
    <mergeCell ref="E70:L70"/>
    <mergeCell ref="E72:L72"/>
    <mergeCell ref="E74:L74"/>
    <mergeCell ref="B53:C53"/>
    <mergeCell ref="G53:H53"/>
    <mergeCell ref="J53:K53"/>
    <mergeCell ref="A60:L60"/>
    <mergeCell ref="A62:C62"/>
    <mergeCell ref="E62:L62"/>
    <mergeCell ref="B51:C51"/>
    <mergeCell ref="F51:H51"/>
    <mergeCell ref="J51:K51"/>
    <mergeCell ref="B52:C52"/>
    <mergeCell ref="F52:H52"/>
    <mergeCell ref="J52:K52"/>
    <mergeCell ref="J49:K49"/>
    <mergeCell ref="B44:C44"/>
    <mergeCell ref="D44:F44"/>
    <mergeCell ref="G44:H44"/>
    <mergeCell ref="B45:C45"/>
    <mergeCell ref="D45:F45"/>
    <mergeCell ref="G45:H45"/>
    <mergeCell ref="B46:C46"/>
    <mergeCell ref="D46:F46"/>
    <mergeCell ref="G46:H46"/>
    <mergeCell ref="B49:C49"/>
    <mergeCell ref="G49:H49"/>
    <mergeCell ref="B42:C42"/>
    <mergeCell ref="D42:F42"/>
    <mergeCell ref="G42:H42"/>
    <mergeCell ref="B43:C43"/>
    <mergeCell ref="D43:F43"/>
    <mergeCell ref="G43:H43"/>
    <mergeCell ref="C40:I40"/>
    <mergeCell ref="A4:L4"/>
    <mergeCell ref="A6:L6"/>
    <mergeCell ref="C10:G10"/>
    <mergeCell ref="H10:K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</mergeCells>
  <pageMargins left="0.62992125984251968" right="0.62992125984251968" top="0.39370078740157483" bottom="0.43307086614173229" header="0" footer="0"/>
  <pageSetup scale="65" fitToHeight="2" orientation="landscape" r:id="rId1"/>
  <headerFooter alignWithMargins="0">
    <oddFooter>&amp;R</oddFooter>
  </headerFooter>
  <rowBreaks count="1" manualBreakCount="1">
    <brk id="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G55"/>
  <sheetViews>
    <sheetView view="pageBreakPreview" topLeftCell="A4" zoomScale="115" zoomScaleNormal="100" zoomScaleSheetLayoutView="115" workbookViewId="0">
      <selection activeCell="E10" sqref="E10:E14"/>
    </sheetView>
  </sheetViews>
  <sheetFormatPr baseColWidth="10" defaultRowHeight="12.75" x14ac:dyDescent="0.2"/>
  <cols>
    <col min="1" max="1" width="17.7109375" customWidth="1"/>
    <col min="2" max="2" width="22.7109375" customWidth="1"/>
    <col min="3" max="3" width="44.7109375" customWidth="1"/>
    <col min="4" max="4" width="22.7109375" customWidth="1"/>
    <col min="5" max="5" width="21" customWidth="1"/>
    <col min="6" max="6" width="20.7109375" customWidth="1"/>
  </cols>
  <sheetData>
    <row r="1" spans="1:7" ht="15.75" x14ac:dyDescent="0.25">
      <c r="A1" s="65" t="s">
        <v>96</v>
      </c>
    </row>
    <row r="2" spans="1:7" x14ac:dyDescent="0.2">
      <c r="A2" s="64" t="s">
        <v>95</v>
      </c>
    </row>
    <row r="3" spans="1:7" ht="13.5" thickBot="1" x14ac:dyDescent="0.25"/>
    <row r="4" spans="1:7" ht="39" thickBot="1" x14ac:dyDescent="0.25">
      <c r="A4" s="51" t="s">
        <v>97</v>
      </c>
      <c r="B4" s="51" t="s">
        <v>87</v>
      </c>
      <c r="C4" s="51" t="s">
        <v>88</v>
      </c>
      <c r="D4" s="51" t="s">
        <v>89</v>
      </c>
      <c r="E4" s="52" t="s">
        <v>90</v>
      </c>
      <c r="F4" s="52" t="s">
        <v>91</v>
      </c>
    </row>
    <row r="5" spans="1:7" x14ac:dyDescent="0.2">
      <c r="E5" s="50"/>
    </row>
    <row r="6" spans="1:7" x14ac:dyDescent="0.2">
      <c r="A6" s="66" t="s">
        <v>86</v>
      </c>
      <c r="B6" s="53" t="s">
        <v>104</v>
      </c>
      <c r="C6" s="53" t="s">
        <v>103</v>
      </c>
      <c r="D6" s="54"/>
      <c r="E6" s="55">
        <v>4299</v>
      </c>
      <c r="F6" s="55"/>
    </row>
    <row r="7" spans="1:7" x14ac:dyDescent="0.2">
      <c r="A7" s="67"/>
      <c r="B7" s="58" t="s">
        <v>124</v>
      </c>
      <c r="C7" s="104" t="s">
        <v>125</v>
      </c>
      <c r="D7" s="103"/>
      <c r="E7" s="57">
        <v>4265</v>
      </c>
      <c r="F7" s="57"/>
    </row>
    <row r="8" spans="1:7" x14ac:dyDescent="0.2">
      <c r="A8" s="67"/>
      <c r="B8" s="58" t="s">
        <v>124</v>
      </c>
      <c r="C8" s="104" t="s">
        <v>125</v>
      </c>
      <c r="D8" s="103"/>
      <c r="E8" s="57">
        <v>5550.6</v>
      </c>
      <c r="F8" s="57"/>
    </row>
    <row r="9" spans="1:7" x14ac:dyDescent="0.2">
      <c r="A9" s="67"/>
      <c r="B9" s="58"/>
      <c r="C9" s="58"/>
      <c r="D9" s="56"/>
      <c r="E9" s="57"/>
      <c r="F9" s="57"/>
    </row>
    <row r="10" spans="1:7" x14ac:dyDescent="0.2">
      <c r="A10" s="67"/>
      <c r="B10" s="58" t="s">
        <v>133</v>
      </c>
      <c r="C10" s="58" t="s">
        <v>138</v>
      </c>
      <c r="D10" s="56"/>
      <c r="E10" s="57">
        <v>2874.71</v>
      </c>
      <c r="F10" s="57"/>
    </row>
    <row r="11" spans="1:7" x14ac:dyDescent="0.2">
      <c r="A11" s="67"/>
      <c r="B11" s="58" t="s">
        <v>134</v>
      </c>
      <c r="C11" s="58" t="s">
        <v>139</v>
      </c>
      <c r="D11" s="56"/>
      <c r="E11" s="57">
        <v>2644.18</v>
      </c>
      <c r="F11" s="57"/>
    </row>
    <row r="12" spans="1:7" x14ac:dyDescent="0.2">
      <c r="A12" s="67"/>
      <c r="B12" s="58" t="s">
        <v>135</v>
      </c>
      <c r="C12" s="58" t="s">
        <v>140</v>
      </c>
      <c r="D12" s="56"/>
      <c r="E12" s="57">
        <v>2173.8000000000002</v>
      </c>
      <c r="F12" s="57"/>
    </row>
    <row r="13" spans="1:7" x14ac:dyDescent="0.2">
      <c r="A13" s="67"/>
      <c r="B13" s="58" t="s">
        <v>136</v>
      </c>
      <c r="C13" s="58" t="s">
        <v>141</v>
      </c>
      <c r="D13" s="56"/>
      <c r="E13" s="57">
        <v>2705.6</v>
      </c>
      <c r="F13" s="57"/>
    </row>
    <row r="14" spans="1:7" x14ac:dyDescent="0.2">
      <c r="A14" s="67"/>
      <c r="B14" s="58" t="s">
        <v>137</v>
      </c>
      <c r="C14" s="58" t="s">
        <v>142</v>
      </c>
      <c r="D14" s="56"/>
      <c r="E14" s="57">
        <v>27.65</v>
      </c>
      <c r="F14" s="57"/>
    </row>
    <row r="15" spans="1:7" x14ac:dyDescent="0.2">
      <c r="A15" s="67"/>
      <c r="B15" s="58"/>
      <c r="C15" s="58"/>
      <c r="D15" s="56"/>
      <c r="E15" s="57"/>
      <c r="F15" s="57"/>
      <c r="G15" s="108"/>
    </row>
    <row r="16" spans="1:7" x14ac:dyDescent="0.2">
      <c r="A16" s="67"/>
      <c r="B16" s="58" t="s">
        <v>126</v>
      </c>
      <c r="C16" s="58" t="s">
        <v>128</v>
      </c>
      <c r="D16" s="56"/>
      <c r="E16" s="57"/>
      <c r="F16" s="57">
        <v>52200</v>
      </c>
    </row>
    <row r="17" spans="1:6" x14ac:dyDescent="0.2">
      <c r="A17" s="67"/>
      <c r="B17" s="58" t="s">
        <v>127</v>
      </c>
      <c r="C17" s="58" t="s">
        <v>129</v>
      </c>
      <c r="D17" s="56"/>
      <c r="E17" s="57"/>
      <c r="F17" s="57">
        <v>78753</v>
      </c>
    </row>
    <row r="18" spans="1:6" x14ac:dyDescent="0.2">
      <c r="A18" s="67"/>
      <c r="B18" s="58"/>
      <c r="C18" s="58"/>
      <c r="D18" s="56"/>
      <c r="E18" s="57"/>
      <c r="F18" s="57"/>
    </row>
    <row r="19" spans="1:6" x14ac:dyDescent="0.2">
      <c r="A19" s="67"/>
      <c r="B19" s="58" t="s">
        <v>144</v>
      </c>
      <c r="C19" s="58" t="s">
        <v>143</v>
      </c>
      <c r="D19" s="56"/>
      <c r="E19" s="57"/>
      <c r="F19" s="57">
        <v>2437.7399999999998</v>
      </c>
    </row>
    <row r="20" spans="1:6" x14ac:dyDescent="0.2">
      <c r="A20" s="67"/>
      <c r="B20" s="58"/>
      <c r="C20" s="58"/>
      <c r="D20" s="56"/>
      <c r="E20" s="57"/>
      <c r="F20" s="57"/>
    </row>
    <row r="21" spans="1:6" x14ac:dyDescent="0.2">
      <c r="A21" s="67"/>
      <c r="B21" s="58"/>
      <c r="C21" s="58"/>
      <c r="D21" s="56"/>
      <c r="E21" s="57"/>
      <c r="F21" s="57"/>
    </row>
    <row r="22" spans="1:6" x14ac:dyDescent="0.2">
      <c r="A22" s="62"/>
      <c r="B22" s="69"/>
      <c r="C22" s="69"/>
      <c r="D22" s="60"/>
      <c r="E22" s="61"/>
      <c r="F22" s="61"/>
    </row>
    <row r="23" spans="1:6" ht="13.5" thickBot="1" x14ac:dyDescent="0.25">
      <c r="A23" s="70"/>
      <c r="B23" s="71"/>
      <c r="C23" s="70" t="s">
        <v>106</v>
      </c>
      <c r="D23" s="72"/>
      <c r="E23" s="73">
        <f>SUM(E6:E22)</f>
        <v>24540.54</v>
      </c>
      <c r="F23" s="73">
        <f>SUM(F6:F22)</f>
        <v>133390.74</v>
      </c>
    </row>
    <row r="24" spans="1:6" ht="13.5" thickTop="1" x14ac:dyDescent="0.2">
      <c r="A24" s="67" t="s">
        <v>92</v>
      </c>
      <c r="B24" s="82" t="s">
        <v>113</v>
      </c>
      <c r="C24" s="58" t="s">
        <v>112</v>
      </c>
      <c r="D24" s="59"/>
      <c r="E24" s="57"/>
      <c r="F24" s="57">
        <v>0</v>
      </c>
    </row>
    <row r="25" spans="1:6" x14ac:dyDescent="0.2">
      <c r="A25" s="62"/>
      <c r="B25" s="69" t="s">
        <v>114</v>
      </c>
      <c r="C25" s="69" t="s">
        <v>93</v>
      </c>
      <c r="D25" s="60"/>
      <c r="E25" s="61"/>
      <c r="F25" s="61">
        <v>59840.79</v>
      </c>
    </row>
    <row r="26" spans="1:6" ht="13.5" thickBot="1" x14ac:dyDescent="0.25">
      <c r="A26" s="70"/>
      <c r="B26" s="71"/>
      <c r="C26" s="70" t="s">
        <v>106</v>
      </c>
      <c r="D26" s="72"/>
      <c r="E26" s="73">
        <f>SUM(E24:E25)</f>
        <v>0</v>
      </c>
      <c r="F26" s="73">
        <f>SUM(F24:F25)</f>
        <v>59840.79</v>
      </c>
    </row>
    <row r="27" spans="1:6" ht="13.5" thickTop="1" x14ac:dyDescent="0.2">
      <c r="A27" s="67"/>
      <c r="B27" s="82" t="s">
        <v>116</v>
      </c>
      <c r="C27" s="58" t="s">
        <v>115</v>
      </c>
      <c r="D27" s="59"/>
      <c r="E27" s="57"/>
      <c r="F27" s="57">
        <v>3315</v>
      </c>
    </row>
    <row r="28" spans="1:6" x14ac:dyDescent="0.2">
      <c r="A28" s="67"/>
      <c r="B28" s="58"/>
      <c r="C28" s="58"/>
      <c r="D28" s="59"/>
      <c r="E28" s="57"/>
      <c r="F28" s="57"/>
    </row>
    <row r="29" spans="1:6" x14ac:dyDescent="0.2">
      <c r="A29" s="67"/>
      <c r="B29" s="58"/>
      <c r="C29" s="58"/>
      <c r="D29" s="59"/>
      <c r="E29" s="57"/>
      <c r="F29" s="57"/>
    </row>
    <row r="30" spans="1:6" x14ac:dyDescent="0.2">
      <c r="A30" s="67"/>
      <c r="B30" s="58"/>
      <c r="C30" s="58"/>
      <c r="D30" s="56"/>
      <c r="E30" s="57"/>
      <c r="F30" s="57"/>
    </row>
    <row r="31" spans="1:6" x14ac:dyDescent="0.2">
      <c r="A31" s="67"/>
      <c r="B31" s="58" t="s">
        <v>105</v>
      </c>
      <c r="C31" s="58" t="s">
        <v>93</v>
      </c>
      <c r="D31" s="59"/>
      <c r="E31" s="57"/>
      <c r="F31" s="57">
        <v>21969</v>
      </c>
    </row>
    <row r="32" spans="1:6" ht="13.5" thickBot="1" x14ac:dyDescent="0.25">
      <c r="A32" s="71"/>
      <c r="B32" s="71"/>
      <c r="C32" s="70" t="s">
        <v>106</v>
      </c>
      <c r="D32" s="71"/>
      <c r="E32" s="73">
        <f>SUM(E27:E31)</f>
        <v>0</v>
      </c>
      <c r="F32" s="73">
        <f>SUM(F27:F31)</f>
        <v>25284</v>
      </c>
    </row>
    <row r="33" spans="1:6" ht="13.5" thickTop="1" x14ac:dyDescent="0.2">
      <c r="A33" s="67" t="s">
        <v>94</v>
      </c>
      <c r="B33" s="81" t="s">
        <v>119</v>
      </c>
      <c r="C33" s="58" t="s">
        <v>118</v>
      </c>
      <c r="D33" s="59"/>
      <c r="E33" s="57"/>
      <c r="F33" s="57">
        <v>0</v>
      </c>
    </row>
    <row r="34" spans="1:6" x14ac:dyDescent="0.2">
      <c r="A34" s="67"/>
      <c r="B34" s="58"/>
      <c r="C34" s="58"/>
      <c r="D34" s="59"/>
      <c r="E34" s="57"/>
      <c r="F34" s="57"/>
    </row>
    <row r="35" spans="1:6" x14ac:dyDescent="0.2">
      <c r="A35" s="67"/>
      <c r="B35" s="58"/>
      <c r="C35" s="58"/>
      <c r="D35" s="59"/>
      <c r="E35" s="57"/>
      <c r="F35" s="57"/>
    </row>
    <row r="36" spans="1:6" x14ac:dyDescent="0.2">
      <c r="A36" s="67"/>
      <c r="B36" s="69" t="s">
        <v>117</v>
      </c>
      <c r="C36" s="69" t="s">
        <v>93</v>
      </c>
      <c r="D36" s="59"/>
      <c r="E36" s="57"/>
      <c r="F36" s="57">
        <v>11662.57</v>
      </c>
    </row>
    <row r="37" spans="1:6" ht="13.5" thickBot="1" x14ac:dyDescent="0.25">
      <c r="A37" s="71"/>
      <c r="B37" s="71"/>
      <c r="C37" s="70" t="s">
        <v>106</v>
      </c>
      <c r="D37" s="71"/>
      <c r="E37" s="73">
        <f>SUM(E33:E36)</f>
        <v>0</v>
      </c>
      <c r="F37" s="73">
        <f>SUM(F33:F36)</f>
        <v>11662.57</v>
      </c>
    </row>
    <row r="38" spans="1:6" ht="13.5" thickTop="1" x14ac:dyDescent="0.2">
      <c r="A38" s="67"/>
      <c r="B38" s="58"/>
      <c r="C38" s="58"/>
      <c r="D38" s="59"/>
      <c r="E38" s="57"/>
      <c r="F38" s="57"/>
    </row>
    <row r="39" spans="1:6" ht="13.5" thickBot="1" x14ac:dyDescent="0.25">
      <c r="A39" s="71"/>
      <c r="B39" s="71"/>
      <c r="C39" s="66" t="s">
        <v>106</v>
      </c>
      <c r="D39" s="71"/>
      <c r="E39" s="73">
        <f>SUM(E38:E38)</f>
        <v>0</v>
      </c>
      <c r="F39" s="73">
        <f>SUM(F38:F38)</f>
        <v>0</v>
      </c>
    </row>
    <row r="40" spans="1:6" ht="13.5" thickTop="1" x14ac:dyDescent="0.2">
      <c r="A40" s="67" t="s">
        <v>130</v>
      </c>
      <c r="B40" s="105" t="s">
        <v>131</v>
      </c>
      <c r="C40" s="107" t="s">
        <v>93</v>
      </c>
      <c r="D40" s="106"/>
      <c r="E40" s="57"/>
      <c r="F40" s="57">
        <v>1082.57</v>
      </c>
    </row>
    <row r="41" spans="1:6" x14ac:dyDescent="0.2">
      <c r="A41" s="67"/>
      <c r="B41" s="58" t="s">
        <v>116</v>
      </c>
      <c r="C41" s="58" t="s">
        <v>132</v>
      </c>
      <c r="D41" s="56"/>
      <c r="E41" s="57"/>
      <c r="F41" s="57">
        <v>1052.6500000000001</v>
      </c>
    </row>
    <row r="42" spans="1:6" x14ac:dyDescent="0.2">
      <c r="A42" s="67"/>
      <c r="B42" s="58"/>
      <c r="C42" s="58"/>
      <c r="D42" s="56"/>
      <c r="E42" s="57"/>
      <c r="F42" s="57"/>
    </row>
    <row r="43" spans="1:6" ht="13.5" thickBot="1" x14ac:dyDescent="0.25">
      <c r="A43" s="71"/>
      <c r="B43" s="71"/>
      <c r="C43" s="70" t="s">
        <v>106</v>
      </c>
      <c r="D43" s="71"/>
      <c r="E43" s="73">
        <f>SUM(E40:E40)</f>
        <v>0</v>
      </c>
      <c r="F43" s="73">
        <f>SUM(F40:F42)</f>
        <v>2135.2200000000003</v>
      </c>
    </row>
    <row r="44" spans="1:6" ht="13.5" thickTop="1" x14ac:dyDescent="0.2">
      <c r="A44" s="67"/>
      <c r="B44" s="58"/>
      <c r="C44" s="58"/>
      <c r="D44" s="56"/>
      <c r="E44" s="57"/>
      <c r="F44" s="57"/>
    </row>
    <row r="45" spans="1:6" x14ac:dyDescent="0.2">
      <c r="A45" s="62"/>
      <c r="B45" s="60"/>
      <c r="C45" s="60"/>
      <c r="D45" s="60"/>
      <c r="E45" s="61"/>
      <c r="F45" s="61"/>
    </row>
    <row r="46" spans="1:6" x14ac:dyDescent="0.2">
      <c r="A46" s="67"/>
      <c r="B46" s="58"/>
      <c r="C46" s="58"/>
      <c r="D46" s="56"/>
      <c r="E46" s="57"/>
      <c r="F46" s="57"/>
    </row>
    <row r="47" spans="1:6" ht="13.5" thickBot="1" x14ac:dyDescent="0.25">
      <c r="A47" s="72"/>
      <c r="B47" s="72"/>
      <c r="C47" s="70" t="s">
        <v>106</v>
      </c>
      <c r="D47" s="72"/>
      <c r="E47" s="74">
        <f>SUM(E46:E46)</f>
        <v>0</v>
      </c>
      <c r="F47" s="72"/>
    </row>
    <row r="48" spans="1:6" ht="13.5" thickTop="1" x14ac:dyDescent="0.2">
      <c r="A48" s="67"/>
      <c r="B48" s="58"/>
      <c r="C48" s="58"/>
      <c r="D48" s="56"/>
      <c r="E48" s="57"/>
      <c r="F48" s="56"/>
    </row>
    <row r="49" spans="1:6" x14ac:dyDescent="0.2">
      <c r="A49" s="60"/>
      <c r="B49" s="69"/>
      <c r="C49" s="69"/>
      <c r="D49" s="60"/>
      <c r="E49" s="60"/>
      <c r="F49" s="60"/>
    </row>
    <row r="50" spans="1:6" ht="13.5" thickBot="1" x14ac:dyDescent="0.25">
      <c r="A50" s="72"/>
      <c r="B50" s="72"/>
      <c r="C50" s="70" t="s">
        <v>106</v>
      </c>
      <c r="D50" s="72"/>
      <c r="E50" s="74">
        <f>SUM(E48:E49)</f>
        <v>0</v>
      </c>
      <c r="F50" s="73">
        <f>SUM(F48:F49)</f>
        <v>0</v>
      </c>
    </row>
    <row r="51" spans="1:6" ht="13.5" thickTop="1" x14ac:dyDescent="0.2">
      <c r="A51" s="67"/>
      <c r="B51" s="58"/>
      <c r="C51" s="58"/>
      <c r="D51" s="56"/>
      <c r="E51" s="57"/>
      <c r="F51" s="57"/>
    </row>
    <row r="52" spans="1:6" x14ac:dyDescent="0.2">
      <c r="A52" s="56"/>
      <c r="B52" s="56"/>
      <c r="C52" s="56"/>
      <c r="D52" s="56"/>
      <c r="E52" s="56"/>
      <c r="F52" s="56"/>
    </row>
    <row r="53" spans="1:6" x14ac:dyDescent="0.2">
      <c r="A53" s="75"/>
      <c r="B53" s="75"/>
      <c r="C53" s="66" t="s">
        <v>106</v>
      </c>
      <c r="D53" s="76"/>
      <c r="E53" s="77">
        <f>SUM(E51:E52)</f>
        <v>0</v>
      </c>
      <c r="F53" s="77">
        <f>SUM(F51:F52)</f>
        <v>0</v>
      </c>
    </row>
    <row r="54" spans="1:6" ht="13.5" thickBot="1" x14ac:dyDescent="0.25">
      <c r="A54" s="78"/>
      <c r="B54" s="78"/>
      <c r="C54" s="80" t="s">
        <v>107</v>
      </c>
      <c r="D54" s="78"/>
      <c r="E54" s="79">
        <f>+E23+E26+E32+E37+E39+E43+E47+E48+E53</f>
        <v>24540.54</v>
      </c>
      <c r="F54" s="79">
        <f>F23+F26+F32+F39+F43+F50+F37</f>
        <v>232313.32</v>
      </c>
    </row>
    <row r="55" spans="1:6" ht="13.5" thickTop="1" x14ac:dyDescent="0.2">
      <c r="E55" s="63"/>
      <c r="F55" s="63"/>
    </row>
  </sheetData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54"/>
  <sheetViews>
    <sheetView view="pageBreakPreview" topLeftCell="A22" zoomScale="115" zoomScaleNormal="100" zoomScaleSheetLayoutView="115" workbookViewId="0">
      <selection activeCell="F41" sqref="F41"/>
    </sheetView>
  </sheetViews>
  <sheetFormatPr baseColWidth="10" defaultRowHeight="12.75" x14ac:dyDescent="0.2"/>
  <cols>
    <col min="1" max="1" width="17.7109375" customWidth="1"/>
    <col min="2" max="2" width="22.7109375" customWidth="1"/>
    <col min="3" max="3" width="44.7109375" customWidth="1"/>
    <col min="4" max="4" width="22.7109375" customWidth="1"/>
    <col min="5" max="5" width="21" customWidth="1"/>
    <col min="6" max="6" width="20.7109375" customWidth="1"/>
  </cols>
  <sheetData>
    <row r="1" spans="1:7" ht="15.75" x14ac:dyDescent="0.25">
      <c r="A1" s="65" t="s">
        <v>96</v>
      </c>
    </row>
    <row r="2" spans="1:7" x14ac:dyDescent="0.2">
      <c r="A2" s="64" t="s">
        <v>95</v>
      </c>
    </row>
    <row r="3" spans="1:7" ht="13.5" thickBot="1" x14ac:dyDescent="0.25"/>
    <row r="4" spans="1:7" ht="39" thickBot="1" x14ac:dyDescent="0.25">
      <c r="A4" s="51" t="s">
        <v>97</v>
      </c>
      <c r="B4" s="51" t="s">
        <v>87</v>
      </c>
      <c r="C4" s="51" t="s">
        <v>88</v>
      </c>
      <c r="D4" s="51" t="s">
        <v>89</v>
      </c>
      <c r="E4" s="52" t="s">
        <v>90</v>
      </c>
      <c r="F4" s="52" t="s">
        <v>91</v>
      </c>
    </row>
    <row r="5" spans="1:7" x14ac:dyDescent="0.2">
      <c r="E5" s="50"/>
    </row>
    <row r="6" spans="1:7" x14ac:dyDescent="0.2">
      <c r="A6" s="66" t="s">
        <v>86</v>
      </c>
      <c r="B6" s="53" t="s">
        <v>104</v>
      </c>
      <c r="C6" s="53" t="s">
        <v>103</v>
      </c>
      <c r="D6" s="54"/>
      <c r="E6" s="55">
        <v>4299</v>
      </c>
      <c r="F6" s="55"/>
    </row>
    <row r="7" spans="1:7" x14ac:dyDescent="0.2">
      <c r="A7" s="67"/>
      <c r="B7" s="58" t="s">
        <v>124</v>
      </c>
      <c r="C7" s="104" t="s">
        <v>125</v>
      </c>
      <c r="D7" s="103"/>
      <c r="E7" s="57">
        <v>4265</v>
      </c>
      <c r="F7" s="57"/>
    </row>
    <row r="8" spans="1:7" x14ac:dyDescent="0.2">
      <c r="A8" s="67"/>
      <c r="B8" s="58" t="s">
        <v>124</v>
      </c>
      <c r="C8" s="104" t="s">
        <v>125</v>
      </c>
      <c r="D8" s="103"/>
      <c r="E8" s="57">
        <v>5550.6</v>
      </c>
      <c r="F8" s="57"/>
    </row>
    <row r="9" spans="1:7" x14ac:dyDescent="0.2">
      <c r="A9" s="67"/>
      <c r="B9" s="58"/>
      <c r="C9" s="58"/>
      <c r="D9" s="56"/>
      <c r="E9" s="57"/>
      <c r="F9" s="57"/>
    </row>
    <row r="10" spans="1:7" x14ac:dyDescent="0.2">
      <c r="A10" s="67"/>
      <c r="B10" s="58" t="s">
        <v>133</v>
      </c>
      <c r="C10" s="58" t="s">
        <v>138</v>
      </c>
      <c r="D10" s="56"/>
      <c r="E10" s="110">
        <v>2874.71</v>
      </c>
      <c r="F10" s="57"/>
    </row>
    <row r="11" spans="1:7" x14ac:dyDescent="0.2">
      <c r="A11" s="67"/>
      <c r="B11" s="58" t="s">
        <v>134</v>
      </c>
      <c r="C11" s="58" t="s">
        <v>139</v>
      </c>
      <c r="D11" s="56"/>
      <c r="E11" s="110">
        <v>2644.18</v>
      </c>
      <c r="F11" s="57"/>
    </row>
    <row r="12" spans="1:7" x14ac:dyDescent="0.2">
      <c r="A12" s="67"/>
      <c r="B12" s="58" t="s">
        <v>135</v>
      </c>
      <c r="C12" s="58" t="s">
        <v>140</v>
      </c>
      <c r="D12" s="56"/>
      <c r="E12" s="110">
        <v>2173.8000000000002</v>
      </c>
      <c r="F12" s="57"/>
    </row>
    <row r="13" spans="1:7" x14ac:dyDescent="0.2">
      <c r="A13" s="67"/>
      <c r="B13" s="58" t="s">
        <v>136</v>
      </c>
      <c r="C13" s="58" t="s">
        <v>141</v>
      </c>
      <c r="D13" s="56"/>
      <c r="E13" s="110">
        <v>2705.6</v>
      </c>
      <c r="F13" s="57"/>
    </row>
    <row r="14" spans="1:7" x14ac:dyDescent="0.2">
      <c r="A14" s="67"/>
      <c r="B14" s="58" t="s">
        <v>137</v>
      </c>
      <c r="C14" s="58" t="s">
        <v>142</v>
      </c>
      <c r="D14" s="56"/>
      <c r="E14" s="110">
        <v>27.65</v>
      </c>
      <c r="F14" s="57"/>
    </row>
    <row r="15" spans="1:7" x14ac:dyDescent="0.2">
      <c r="A15" s="67"/>
      <c r="B15" s="58"/>
      <c r="C15" s="58"/>
      <c r="D15" s="56"/>
      <c r="E15" s="110"/>
      <c r="F15" s="57"/>
      <c r="G15" s="108"/>
    </row>
    <row r="16" spans="1:7" x14ac:dyDescent="0.2">
      <c r="A16" s="67"/>
      <c r="B16" s="58"/>
      <c r="C16" s="58" t="s">
        <v>148</v>
      </c>
      <c r="D16" s="56"/>
      <c r="E16" s="57">
        <v>18000</v>
      </c>
      <c r="F16" s="57"/>
    </row>
    <row r="17" spans="1:6" x14ac:dyDescent="0.2">
      <c r="A17" s="67"/>
      <c r="B17" s="58"/>
      <c r="C17" s="58"/>
      <c r="D17" s="56"/>
      <c r="E17" s="57"/>
      <c r="F17" s="57"/>
    </row>
    <row r="18" spans="1:6" x14ac:dyDescent="0.2">
      <c r="A18" s="67"/>
      <c r="B18" s="58" t="s">
        <v>149</v>
      </c>
      <c r="C18" s="58" t="s">
        <v>150</v>
      </c>
      <c r="D18" s="56"/>
      <c r="E18" s="57">
        <v>4233.6000000000004</v>
      </c>
      <c r="F18" s="57"/>
    </row>
    <row r="19" spans="1:6" x14ac:dyDescent="0.2">
      <c r="A19" s="67"/>
      <c r="B19" s="58"/>
      <c r="C19" s="58"/>
      <c r="D19" s="56"/>
      <c r="E19" s="57">
        <v>20000</v>
      </c>
      <c r="F19" s="57"/>
    </row>
    <row r="20" spans="1:6" x14ac:dyDescent="0.2">
      <c r="A20" s="67"/>
      <c r="B20" s="58" t="s">
        <v>151</v>
      </c>
      <c r="C20" s="111" t="s">
        <v>152</v>
      </c>
      <c r="D20" s="56"/>
      <c r="E20" s="57"/>
      <c r="F20" s="112">
        <v>2521.6</v>
      </c>
    </row>
    <row r="21" spans="1:6" x14ac:dyDescent="0.2">
      <c r="A21" s="67"/>
      <c r="B21" s="58"/>
      <c r="C21" s="111"/>
      <c r="D21" s="56"/>
      <c r="E21" s="57"/>
      <c r="F21" s="112"/>
    </row>
    <row r="22" spans="1:6" x14ac:dyDescent="0.2">
      <c r="A22" s="67"/>
      <c r="B22" s="58" t="s">
        <v>153</v>
      </c>
      <c r="C22" s="111" t="s">
        <v>154</v>
      </c>
      <c r="D22" s="56"/>
      <c r="E22" s="57"/>
      <c r="F22" s="113">
        <v>857.15</v>
      </c>
    </row>
    <row r="23" spans="1:6" x14ac:dyDescent="0.2">
      <c r="A23" s="67"/>
      <c r="B23" s="58" t="s">
        <v>155</v>
      </c>
      <c r="C23" s="58" t="s">
        <v>156</v>
      </c>
      <c r="D23" s="56"/>
      <c r="E23" s="57"/>
      <c r="F23" s="112">
        <v>4532.91</v>
      </c>
    </row>
    <row r="24" spans="1:6" ht="13.5" thickBot="1" x14ac:dyDescent="0.25">
      <c r="A24" s="70"/>
      <c r="B24" s="71"/>
      <c r="C24" s="70" t="s">
        <v>106</v>
      </c>
      <c r="D24" s="72"/>
      <c r="E24" s="73">
        <f>SUM(E6:E23)</f>
        <v>66774.14</v>
      </c>
      <c r="F24" s="73">
        <f>SUM(F6:F23)</f>
        <v>7911.66</v>
      </c>
    </row>
    <row r="25" spans="1:6" ht="13.5" thickTop="1" x14ac:dyDescent="0.2">
      <c r="A25" s="67" t="s">
        <v>92</v>
      </c>
      <c r="B25" s="82" t="s">
        <v>113</v>
      </c>
      <c r="C25" s="58" t="s">
        <v>112</v>
      </c>
      <c r="D25" s="59"/>
      <c r="E25" s="57"/>
      <c r="F25" s="57">
        <v>2438</v>
      </c>
    </row>
    <row r="26" spans="1:6" x14ac:dyDescent="0.2">
      <c r="A26" s="62"/>
      <c r="B26" s="69" t="s">
        <v>114</v>
      </c>
      <c r="C26" s="69" t="s">
        <v>93</v>
      </c>
      <c r="D26" s="60"/>
      <c r="E26" s="61"/>
      <c r="F26" s="61">
        <v>154876.41</v>
      </c>
    </row>
    <row r="27" spans="1:6" ht="13.5" thickBot="1" x14ac:dyDescent="0.25">
      <c r="A27" s="70"/>
      <c r="B27" s="71"/>
      <c r="C27" s="70" t="s">
        <v>106</v>
      </c>
      <c r="D27" s="72"/>
      <c r="E27" s="73">
        <f>SUM(E25:E26)</f>
        <v>0</v>
      </c>
      <c r="F27" s="73">
        <f>SUM(F25:F26)</f>
        <v>157314.41</v>
      </c>
    </row>
    <row r="28" spans="1:6" ht="13.5" thickTop="1" x14ac:dyDescent="0.2">
      <c r="A28" s="67"/>
      <c r="B28" s="82" t="s">
        <v>116</v>
      </c>
      <c r="C28" s="58" t="s">
        <v>115</v>
      </c>
      <c r="D28" s="59"/>
      <c r="E28" s="57"/>
      <c r="F28" s="57">
        <v>3315</v>
      </c>
    </row>
    <row r="29" spans="1:6" x14ac:dyDescent="0.2">
      <c r="A29" s="67"/>
      <c r="B29" s="58"/>
      <c r="C29" s="58"/>
      <c r="D29" s="59"/>
      <c r="E29" s="57"/>
      <c r="F29" s="57"/>
    </row>
    <row r="30" spans="1:6" x14ac:dyDescent="0.2">
      <c r="A30" s="67"/>
      <c r="B30" s="58"/>
      <c r="C30" s="58"/>
      <c r="D30" s="59"/>
      <c r="E30" s="57"/>
      <c r="F30" s="57"/>
    </row>
    <row r="31" spans="1:6" x14ac:dyDescent="0.2">
      <c r="A31" s="67"/>
      <c r="B31" s="58"/>
      <c r="C31" s="58"/>
      <c r="D31" s="56"/>
      <c r="E31" s="57"/>
      <c r="F31" s="57"/>
    </row>
    <row r="32" spans="1:6" x14ac:dyDescent="0.2">
      <c r="A32" s="67"/>
      <c r="B32" s="58" t="s">
        <v>105</v>
      </c>
      <c r="C32" s="58" t="s">
        <v>93</v>
      </c>
      <c r="D32" s="59"/>
      <c r="E32" s="57"/>
      <c r="F32" s="57">
        <v>21969</v>
      </c>
    </row>
    <row r="33" spans="1:6" ht="13.5" thickBot="1" x14ac:dyDescent="0.25">
      <c r="A33" s="71"/>
      <c r="B33" s="71"/>
      <c r="C33" s="70" t="s">
        <v>106</v>
      </c>
      <c r="D33" s="71"/>
      <c r="E33" s="73">
        <f>SUM(E28:E32)</f>
        <v>0</v>
      </c>
      <c r="F33" s="73">
        <f>SUM(F28:F32)</f>
        <v>25284</v>
      </c>
    </row>
    <row r="34" spans="1:6" ht="13.5" thickTop="1" x14ac:dyDescent="0.2">
      <c r="A34" s="67" t="s">
        <v>130</v>
      </c>
      <c r="B34" s="105" t="s">
        <v>131</v>
      </c>
      <c r="C34" s="107" t="s">
        <v>93</v>
      </c>
      <c r="D34" s="106"/>
      <c r="E34" s="57"/>
      <c r="F34" s="57">
        <v>15400.84</v>
      </c>
    </row>
    <row r="35" spans="1:6" x14ac:dyDescent="0.2">
      <c r="A35" s="67"/>
      <c r="B35" s="58" t="s">
        <v>116</v>
      </c>
      <c r="C35" s="58" t="s">
        <v>132</v>
      </c>
      <c r="D35" s="56"/>
      <c r="E35" s="57"/>
      <c r="F35" s="57">
        <v>1052.6500000000001</v>
      </c>
    </row>
    <row r="36" spans="1:6" x14ac:dyDescent="0.2">
      <c r="A36" s="67"/>
      <c r="B36" s="58"/>
      <c r="C36" s="58"/>
      <c r="D36" s="56"/>
      <c r="E36" s="57"/>
      <c r="F36" s="57"/>
    </row>
    <row r="37" spans="1:6" ht="13.5" thickBot="1" x14ac:dyDescent="0.25">
      <c r="A37" s="71"/>
      <c r="B37" s="71"/>
      <c r="C37" s="70" t="s">
        <v>106</v>
      </c>
      <c r="D37" s="71"/>
      <c r="E37" s="73">
        <f>SUM(E34:E34)</f>
        <v>0</v>
      </c>
      <c r="F37" s="73">
        <f>SUM(F34:F36)</f>
        <v>16453.490000000002</v>
      </c>
    </row>
    <row r="38" spans="1:6" ht="13.5" thickTop="1" x14ac:dyDescent="0.2">
      <c r="A38" s="67" t="s">
        <v>94</v>
      </c>
      <c r="B38" s="81" t="s">
        <v>119</v>
      </c>
      <c r="C38" s="58" t="s">
        <v>118</v>
      </c>
      <c r="D38" s="59"/>
      <c r="E38" s="57"/>
      <c r="F38" s="57">
        <v>0</v>
      </c>
    </row>
    <row r="39" spans="1:6" x14ac:dyDescent="0.2">
      <c r="A39" s="67"/>
      <c r="B39" s="58"/>
      <c r="C39" s="58"/>
      <c r="D39" s="59"/>
      <c r="E39" s="57"/>
      <c r="F39" s="57"/>
    </row>
    <row r="40" spans="1:6" x14ac:dyDescent="0.2">
      <c r="A40" s="67"/>
      <c r="B40" s="58"/>
      <c r="C40" s="58"/>
      <c r="D40" s="59"/>
      <c r="E40" s="57"/>
      <c r="F40" s="57"/>
    </row>
    <row r="41" spans="1:6" x14ac:dyDescent="0.2">
      <c r="A41" s="67"/>
      <c r="B41" s="69" t="s">
        <v>117</v>
      </c>
      <c r="C41" s="69" t="s">
        <v>93</v>
      </c>
      <c r="D41" s="59"/>
      <c r="E41" s="57"/>
      <c r="F41" s="57">
        <v>11662.57</v>
      </c>
    </row>
    <row r="42" spans="1:6" ht="13.5" thickBot="1" x14ac:dyDescent="0.25">
      <c r="A42" s="71"/>
      <c r="B42" s="71"/>
      <c r="C42" s="70" t="s">
        <v>106</v>
      </c>
      <c r="D42" s="71"/>
      <c r="E42" s="73">
        <f>SUM(E38:E41)</f>
        <v>0</v>
      </c>
      <c r="F42" s="73">
        <f>SUM(F38:F41)</f>
        <v>11662.57</v>
      </c>
    </row>
    <row r="43" spans="1:6" ht="13.5" thickTop="1" x14ac:dyDescent="0.2">
      <c r="A43" s="67"/>
      <c r="B43" s="58"/>
      <c r="C43" s="58"/>
      <c r="D43" s="56"/>
      <c r="E43" s="57"/>
      <c r="F43" s="57"/>
    </row>
    <row r="44" spans="1:6" x14ac:dyDescent="0.2">
      <c r="A44" s="62"/>
      <c r="B44" s="60"/>
      <c r="C44" s="60"/>
      <c r="D44" s="60"/>
      <c r="E44" s="61"/>
      <c r="F44" s="61"/>
    </row>
    <row r="45" spans="1:6" x14ac:dyDescent="0.2">
      <c r="A45" s="67"/>
      <c r="B45" s="58"/>
      <c r="C45" s="58"/>
      <c r="D45" s="56"/>
      <c r="E45" s="57"/>
      <c r="F45" s="57"/>
    </row>
    <row r="46" spans="1:6" ht="13.5" thickBot="1" x14ac:dyDescent="0.25">
      <c r="A46" s="72"/>
      <c r="B46" s="72"/>
      <c r="C46" s="70" t="s">
        <v>106</v>
      </c>
      <c r="D46" s="72"/>
      <c r="E46" s="74">
        <f>SUM(E45:E45)</f>
        <v>0</v>
      </c>
      <c r="F46" s="72"/>
    </row>
    <row r="47" spans="1:6" ht="13.5" thickTop="1" x14ac:dyDescent="0.2">
      <c r="A47" s="67"/>
      <c r="B47" s="58"/>
      <c r="C47" s="58"/>
      <c r="D47" s="56"/>
      <c r="E47" s="57"/>
      <c r="F47" s="56"/>
    </row>
    <row r="48" spans="1:6" x14ac:dyDescent="0.2">
      <c r="A48" s="60"/>
      <c r="B48" s="69"/>
      <c r="C48" s="69"/>
      <c r="D48" s="60"/>
      <c r="E48" s="60"/>
      <c r="F48" s="60"/>
    </row>
    <row r="49" spans="1:6" ht="13.5" thickBot="1" x14ac:dyDescent="0.25">
      <c r="A49" s="72"/>
      <c r="B49" s="72"/>
      <c r="C49" s="70" t="s">
        <v>106</v>
      </c>
      <c r="D49" s="72"/>
      <c r="E49" s="74">
        <f>SUM(E47:E48)</f>
        <v>0</v>
      </c>
      <c r="F49" s="73">
        <f>SUM(F47:F48)</f>
        <v>0</v>
      </c>
    </row>
    <row r="50" spans="1:6" ht="13.5" thickTop="1" x14ac:dyDescent="0.2">
      <c r="A50" s="67"/>
      <c r="B50" s="58"/>
      <c r="C50" s="58"/>
      <c r="D50" s="56"/>
      <c r="E50" s="57"/>
      <c r="F50" s="57"/>
    </row>
    <row r="51" spans="1:6" x14ac:dyDescent="0.2">
      <c r="A51" s="56"/>
      <c r="B51" s="56"/>
      <c r="C51" s="56"/>
      <c r="D51" s="56"/>
      <c r="E51" s="56"/>
      <c r="F51" s="56"/>
    </row>
    <row r="52" spans="1:6" x14ac:dyDescent="0.2">
      <c r="A52" s="75"/>
      <c r="B52" s="75"/>
      <c r="C52" s="66" t="s">
        <v>106</v>
      </c>
      <c r="D52" s="76"/>
      <c r="E52" s="77">
        <f>SUM(E50:E51)</f>
        <v>0</v>
      </c>
      <c r="F52" s="77">
        <f>SUM(F50:F51)</f>
        <v>0</v>
      </c>
    </row>
    <row r="53" spans="1:6" ht="13.5" thickBot="1" x14ac:dyDescent="0.25">
      <c r="A53" s="78"/>
      <c r="B53" s="78"/>
      <c r="C53" s="80" t="s">
        <v>107</v>
      </c>
      <c r="D53" s="78"/>
      <c r="E53" s="79">
        <f>E24+E27+E33+E37+E49+E42+E46</f>
        <v>66774.14</v>
      </c>
      <c r="F53" s="79">
        <f>F24+F27+F33+F37+F49+F42+F46</f>
        <v>218626.13</v>
      </c>
    </row>
    <row r="54" spans="1:6" ht="13.5" thickTop="1" x14ac:dyDescent="0.2">
      <c r="E54" s="63"/>
      <c r="F54" s="63"/>
    </row>
  </sheetData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92D050"/>
    <pageSetUpPr fitToPage="1"/>
  </sheetPr>
  <dimension ref="A1:Q517"/>
  <sheetViews>
    <sheetView tabSelected="1" view="pageBreakPreview" topLeftCell="A48" zoomScaleNormal="100" zoomScaleSheetLayoutView="100" workbookViewId="0">
      <selection activeCell="F488" sqref="F488"/>
    </sheetView>
  </sheetViews>
  <sheetFormatPr baseColWidth="10" defaultRowHeight="12.75" x14ac:dyDescent="0.2"/>
  <cols>
    <col min="1" max="1" width="26.42578125" style="1" customWidth="1"/>
    <col min="2" max="2" width="13.85546875" style="1" customWidth="1"/>
    <col min="3" max="3" width="18.28515625" style="1" customWidth="1"/>
    <col min="4" max="4" width="11.140625" style="1" customWidth="1"/>
    <col min="5" max="5" width="14" style="1" customWidth="1"/>
    <col min="6" max="6" width="11.140625" style="1" customWidth="1"/>
    <col min="7" max="7" width="11.5703125" style="1" customWidth="1"/>
    <col min="8" max="8" width="11.85546875" style="1" customWidth="1"/>
    <col min="9" max="9" width="12.7109375" style="1" customWidth="1"/>
    <col min="10" max="10" width="15.28515625" style="1" customWidth="1"/>
    <col min="11" max="11" width="11.7109375" style="1" customWidth="1"/>
    <col min="12" max="12" width="8.5703125" style="1" customWidth="1"/>
    <col min="13" max="13" width="19.42578125" style="1" customWidth="1"/>
    <col min="14" max="14" width="21" style="1" customWidth="1"/>
    <col min="15" max="15" width="17.140625" style="1" customWidth="1"/>
    <col min="16" max="16" width="12.42578125" style="1" customWidth="1"/>
    <col min="17" max="17" width="16.140625" style="1" customWidth="1"/>
    <col min="18" max="18" width="12.42578125" style="1" customWidth="1"/>
    <col min="19" max="19" width="12" style="1" bestFit="1" customWidth="1"/>
    <col min="20" max="21" width="12.85546875" style="1" bestFit="1" customWidth="1"/>
    <col min="22" max="22" width="12" style="1" bestFit="1" customWidth="1"/>
    <col min="23" max="23" width="11.42578125" style="1"/>
    <col min="24" max="27" width="12" style="1" bestFit="1" customWidth="1"/>
    <col min="28" max="16384" width="11.42578125" style="1"/>
  </cols>
  <sheetData>
    <row r="1" spans="1:14" ht="15.75" x14ac:dyDescent="0.25">
      <c r="A1" s="201" t="s">
        <v>161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2" spans="1:14" ht="15.75" x14ac:dyDescent="0.25">
      <c r="A2" s="201" t="s">
        <v>14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4" ht="15.75" x14ac:dyDescent="0.25">
      <c r="A3" s="40" t="s">
        <v>160</v>
      </c>
      <c r="B3" s="128"/>
      <c r="C3" s="128"/>
      <c r="D3" s="128"/>
      <c r="E3" s="128"/>
      <c r="F3" s="128"/>
      <c r="G3" s="128"/>
      <c r="H3" s="128"/>
      <c r="I3" s="128"/>
      <c r="J3" s="102">
        <v>45322</v>
      </c>
      <c r="K3" s="128"/>
      <c r="L3" s="118"/>
    </row>
    <row r="4" spans="1:14" x14ac:dyDescent="0.2">
      <c r="B4" s="68"/>
      <c r="C4" s="68"/>
      <c r="D4" s="68"/>
      <c r="E4" s="2"/>
      <c r="F4" s="2"/>
      <c r="G4" s="2"/>
      <c r="J4" s="1" t="s">
        <v>158</v>
      </c>
    </row>
    <row r="5" spans="1:14" ht="13.5" x14ac:dyDescent="0.25">
      <c r="C5" s="212" t="s">
        <v>1</v>
      </c>
      <c r="D5" s="212"/>
      <c r="E5" s="233"/>
      <c r="F5" s="233"/>
      <c r="G5" s="233"/>
      <c r="H5" s="212" t="s">
        <v>2</v>
      </c>
      <c r="I5" s="212"/>
      <c r="J5" s="212"/>
      <c r="K5" s="212"/>
    </row>
    <row r="6" spans="1:14" ht="30" customHeight="1" x14ac:dyDescent="0.25">
      <c r="A6" s="234" t="s">
        <v>23</v>
      </c>
      <c r="B6" s="236" t="s">
        <v>35</v>
      </c>
      <c r="C6" s="236" t="s">
        <v>36</v>
      </c>
      <c r="D6" s="236" t="s">
        <v>62</v>
      </c>
      <c r="E6" s="237" t="s">
        <v>39</v>
      </c>
      <c r="F6" s="237" t="s">
        <v>0</v>
      </c>
      <c r="G6" s="234" t="s">
        <v>72</v>
      </c>
      <c r="H6" s="237" t="s">
        <v>70</v>
      </c>
      <c r="I6" s="237" t="s">
        <v>71</v>
      </c>
      <c r="J6" s="237" t="s">
        <v>73</v>
      </c>
      <c r="K6" s="237" t="s">
        <v>74</v>
      </c>
      <c r="L6" s="130" t="s">
        <v>24</v>
      </c>
    </row>
    <row r="7" spans="1:14" ht="30" customHeight="1" x14ac:dyDescent="0.2">
      <c r="A7" s="235"/>
      <c r="B7" s="236"/>
      <c r="C7" s="236"/>
      <c r="D7" s="236"/>
      <c r="E7" s="237"/>
      <c r="F7" s="237"/>
      <c r="G7" s="235"/>
      <c r="H7" s="237"/>
      <c r="I7" s="237"/>
      <c r="J7" s="237"/>
      <c r="K7" s="237"/>
      <c r="L7" s="129" t="s">
        <v>25</v>
      </c>
    </row>
    <row r="8" spans="1:14" ht="13.5" x14ac:dyDescent="0.25">
      <c r="A8" s="36" t="s">
        <v>163</v>
      </c>
      <c r="B8" s="134">
        <f>SUM(B9:B12)</f>
        <v>0</v>
      </c>
      <c r="C8" s="149">
        <v>316666.65999999997</v>
      </c>
      <c r="D8" s="149">
        <v>1.35</v>
      </c>
      <c r="E8" s="134">
        <v>297274.25</v>
      </c>
      <c r="F8" s="127">
        <f>E8/C8</f>
        <v>0.93876080923706973</v>
      </c>
      <c r="G8" s="161">
        <f>C8+D8-E8</f>
        <v>19393.759999999951</v>
      </c>
      <c r="H8" s="149">
        <f>67775.86</f>
        <v>67775.86</v>
      </c>
      <c r="I8" s="134">
        <f>'CTAS DEUDORAS Y ACREEDORAS'!E37</f>
        <v>-32065.55</v>
      </c>
      <c r="J8" s="134">
        <v>16316.55</v>
      </c>
      <c r="K8" s="140">
        <f>H8+I8-J8</f>
        <v>19393.759999999998</v>
      </c>
      <c r="L8" s="148">
        <v>1</v>
      </c>
      <c r="M8" s="43">
        <f>G8-K8</f>
        <v>-4.7293724492192268E-11</v>
      </c>
    </row>
    <row r="9" spans="1:14" ht="13.5" x14ac:dyDescent="0.25">
      <c r="A9" s="36"/>
      <c r="B9" s="134"/>
      <c r="C9" s="134"/>
      <c r="D9" s="134"/>
      <c r="E9" s="134"/>
      <c r="F9" s="124"/>
      <c r="G9" s="134"/>
      <c r="H9" s="134"/>
      <c r="I9" s="134"/>
      <c r="J9" s="134"/>
      <c r="K9" s="134"/>
      <c r="L9" s="123"/>
      <c r="M9" s="162"/>
    </row>
    <row r="10" spans="1:14" ht="13.5" x14ac:dyDescent="0.25">
      <c r="A10" s="36"/>
      <c r="B10" s="134"/>
      <c r="C10" s="134"/>
      <c r="D10" s="134"/>
      <c r="E10" s="134"/>
      <c r="F10" s="124"/>
      <c r="G10" s="134"/>
      <c r="H10" s="134"/>
      <c r="I10" s="134"/>
      <c r="J10" s="134"/>
      <c r="K10" s="134"/>
      <c r="L10" s="123"/>
      <c r="M10" s="43"/>
    </row>
    <row r="11" spans="1:14" ht="13.5" x14ac:dyDescent="0.25">
      <c r="A11" s="36"/>
      <c r="B11" s="134"/>
      <c r="C11" s="134"/>
      <c r="D11" s="134"/>
      <c r="E11" s="134"/>
      <c r="F11" s="124"/>
      <c r="G11" s="134"/>
      <c r="H11" s="134"/>
      <c r="I11" s="134"/>
      <c r="J11" s="134"/>
      <c r="K11" s="134"/>
      <c r="L11" s="123"/>
    </row>
    <row r="12" spans="1:14" ht="13.5" x14ac:dyDescent="0.25">
      <c r="A12" s="36"/>
      <c r="B12" s="134"/>
      <c r="C12" s="134"/>
      <c r="D12" s="134"/>
      <c r="E12" s="134"/>
      <c r="F12" s="124"/>
      <c r="G12" s="134"/>
      <c r="H12" s="134"/>
      <c r="I12" s="134"/>
      <c r="J12" s="134"/>
      <c r="K12" s="134"/>
      <c r="L12" s="123"/>
      <c r="M12" s="162"/>
    </row>
    <row r="13" spans="1:14" ht="13.5" x14ac:dyDescent="0.25">
      <c r="A13" s="36" t="s">
        <v>164</v>
      </c>
      <c r="B13" s="134"/>
      <c r="C13" s="136"/>
      <c r="D13" s="134"/>
      <c r="E13" s="135"/>
      <c r="F13" s="124"/>
      <c r="G13" s="134"/>
      <c r="H13" s="134"/>
      <c r="I13" s="155">
        <v>96091.8</v>
      </c>
      <c r="J13" s="134"/>
      <c r="K13" s="134"/>
      <c r="L13" s="123"/>
    </row>
    <row r="14" spans="1:14" ht="13.5" x14ac:dyDescent="0.25">
      <c r="A14" s="109" t="s">
        <v>162</v>
      </c>
      <c r="B14" s="136"/>
      <c r="C14" s="136"/>
      <c r="D14" s="136"/>
      <c r="E14" s="136"/>
      <c r="F14" s="126"/>
      <c r="G14" s="136"/>
      <c r="H14" s="155">
        <v>64.23</v>
      </c>
      <c r="I14" s="155">
        <v>469881.42</v>
      </c>
      <c r="J14" s="136"/>
      <c r="K14" s="136"/>
      <c r="L14" s="125"/>
    </row>
    <row r="15" spans="1:14" ht="13.5" x14ac:dyDescent="0.25">
      <c r="A15" s="121" t="s">
        <v>165</v>
      </c>
      <c r="B15" s="134"/>
      <c r="C15" s="134"/>
      <c r="D15" s="134"/>
      <c r="E15" s="134"/>
      <c r="F15" s="127"/>
      <c r="G15" s="139"/>
      <c r="H15" s="134"/>
      <c r="I15" s="155">
        <v>3137.52</v>
      </c>
      <c r="J15" s="140"/>
      <c r="K15" s="140"/>
      <c r="L15" s="127"/>
      <c r="M15" s="43"/>
    </row>
    <row r="16" spans="1:14" ht="13.5" x14ac:dyDescent="0.25">
      <c r="A16" s="36"/>
      <c r="B16" s="134"/>
      <c r="C16" s="134"/>
      <c r="D16" s="134"/>
      <c r="E16" s="134"/>
      <c r="F16" s="127"/>
      <c r="G16" s="141"/>
      <c r="H16" s="137"/>
      <c r="I16" s="137"/>
      <c r="J16" s="137"/>
      <c r="K16" s="142"/>
      <c r="L16" s="127"/>
      <c r="M16" s="43"/>
      <c r="N16" s="43"/>
    </row>
    <row r="17" spans="1:13" ht="13.5" x14ac:dyDescent="0.25">
      <c r="A17" s="36"/>
      <c r="B17" s="134"/>
      <c r="C17" s="134"/>
      <c r="D17" s="134"/>
      <c r="E17" s="134"/>
      <c r="F17" s="127"/>
      <c r="G17" s="141"/>
      <c r="H17" s="137"/>
      <c r="I17" s="137"/>
      <c r="J17" s="137"/>
      <c r="K17" s="142"/>
      <c r="L17" s="127"/>
      <c r="M17" s="43"/>
    </row>
    <row r="18" spans="1:13" ht="13.5" x14ac:dyDescent="0.25">
      <c r="A18" s="36"/>
      <c r="B18" s="137"/>
      <c r="C18" s="137"/>
      <c r="D18" s="134"/>
      <c r="E18" s="137"/>
      <c r="F18" s="133"/>
      <c r="G18" s="141"/>
      <c r="H18" s="137"/>
      <c r="I18" s="137"/>
      <c r="J18" s="137"/>
      <c r="K18" s="142"/>
      <c r="L18" s="127"/>
      <c r="M18" s="43"/>
    </row>
    <row r="19" spans="1:13" ht="13.5" x14ac:dyDescent="0.25">
      <c r="A19" s="36"/>
      <c r="B19" s="137"/>
      <c r="C19" s="137"/>
      <c r="D19" s="134"/>
      <c r="E19" s="137"/>
      <c r="F19" s="133"/>
      <c r="G19" s="141"/>
      <c r="H19" s="137"/>
      <c r="I19" s="137"/>
      <c r="J19" s="137"/>
      <c r="K19" s="142"/>
      <c r="L19" s="127"/>
      <c r="M19" s="43"/>
    </row>
    <row r="20" spans="1:13" ht="13.5" x14ac:dyDescent="0.25">
      <c r="A20" s="36"/>
      <c r="B20" s="137"/>
      <c r="C20" s="137"/>
      <c r="D20" s="134"/>
      <c r="E20" s="137"/>
      <c r="F20" s="133"/>
      <c r="G20" s="141"/>
      <c r="H20" s="137"/>
      <c r="I20" s="137"/>
      <c r="J20" s="137"/>
      <c r="K20" s="142"/>
      <c r="L20" s="127"/>
      <c r="M20" s="43"/>
    </row>
    <row r="21" spans="1:13" ht="13.5" x14ac:dyDescent="0.25">
      <c r="A21" s="36"/>
      <c r="B21" s="137"/>
      <c r="C21" s="137"/>
      <c r="D21" s="134"/>
      <c r="E21" s="137"/>
      <c r="F21" s="133"/>
      <c r="G21" s="141"/>
      <c r="H21" s="137"/>
      <c r="I21" s="137"/>
      <c r="J21" s="137"/>
      <c r="K21" s="142"/>
      <c r="L21" s="127"/>
      <c r="M21" s="43"/>
    </row>
    <row r="22" spans="1:13" ht="13.5" x14ac:dyDescent="0.25">
      <c r="A22" s="36"/>
      <c r="B22" s="137"/>
      <c r="C22" s="137"/>
      <c r="D22" s="134"/>
      <c r="E22" s="137"/>
      <c r="F22" s="133"/>
      <c r="G22" s="141"/>
      <c r="H22" s="137"/>
      <c r="I22" s="137"/>
      <c r="J22" s="137"/>
      <c r="K22" s="142"/>
      <c r="L22" s="127"/>
      <c r="M22" s="43"/>
    </row>
    <row r="23" spans="1:13" ht="13.5" x14ac:dyDescent="0.25">
      <c r="A23" s="36"/>
      <c r="B23" s="137"/>
      <c r="C23" s="137"/>
      <c r="D23" s="134"/>
      <c r="E23" s="137"/>
      <c r="F23" s="133"/>
      <c r="G23" s="141"/>
      <c r="H23" s="137"/>
      <c r="I23" s="137"/>
      <c r="J23" s="137"/>
      <c r="K23" s="142"/>
      <c r="L23" s="127"/>
      <c r="M23" s="43"/>
    </row>
    <row r="24" spans="1:13" ht="13.5" x14ac:dyDescent="0.25">
      <c r="A24" s="36"/>
      <c r="B24" s="137"/>
      <c r="C24" s="137"/>
      <c r="D24" s="134"/>
      <c r="E24" s="137"/>
      <c r="F24" s="133"/>
      <c r="G24" s="141"/>
      <c r="H24" s="137"/>
      <c r="I24" s="137"/>
      <c r="J24" s="137"/>
      <c r="K24" s="142"/>
      <c r="L24" s="127"/>
      <c r="M24" s="43"/>
    </row>
    <row r="25" spans="1:13" ht="13.5" x14ac:dyDescent="0.25">
      <c r="A25" s="36"/>
      <c r="B25" s="137"/>
      <c r="C25" s="137"/>
      <c r="D25" s="134"/>
      <c r="E25" s="137"/>
      <c r="F25" s="133"/>
      <c r="G25" s="141"/>
      <c r="H25" s="137"/>
      <c r="I25" s="137"/>
      <c r="J25" s="137"/>
      <c r="K25" s="142"/>
      <c r="L25" s="127"/>
      <c r="M25" s="43"/>
    </row>
    <row r="26" spans="1:13" ht="13.5" x14ac:dyDescent="0.25">
      <c r="A26" s="146"/>
      <c r="B26" s="137"/>
      <c r="C26" s="137"/>
      <c r="D26" s="137"/>
      <c r="E26" s="137"/>
      <c r="F26" s="133"/>
      <c r="G26" s="141"/>
      <c r="H26" s="137"/>
      <c r="I26" s="138"/>
      <c r="J26" s="137"/>
      <c r="K26" s="142"/>
      <c r="L26" s="127"/>
      <c r="M26" s="43"/>
    </row>
    <row r="27" spans="1:13" ht="13.5" x14ac:dyDescent="0.25">
      <c r="A27" s="36"/>
      <c r="B27" s="137"/>
      <c r="C27" s="137"/>
      <c r="D27" s="138"/>
      <c r="E27" s="137"/>
      <c r="F27" s="133"/>
      <c r="G27" s="141"/>
      <c r="H27" s="138"/>
      <c r="I27" s="138"/>
      <c r="J27" s="138"/>
      <c r="K27" s="142"/>
      <c r="L27" s="127"/>
      <c r="M27" s="43"/>
    </row>
    <row r="28" spans="1:13" ht="13.5" x14ac:dyDescent="0.25">
      <c r="A28" s="36"/>
      <c r="B28" s="138"/>
      <c r="C28" s="138"/>
      <c r="D28" s="138"/>
      <c r="E28" s="138"/>
      <c r="F28" s="119"/>
      <c r="G28" s="141"/>
      <c r="H28" s="138"/>
      <c r="I28" s="138"/>
      <c r="J28" s="138"/>
      <c r="K28" s="142"/>
      <c r="L28" s="127"/>
      <c r="M28" s="43"/>
    </row>
    <row r="29" spans="1:13" ht="13.5" x14ac:dyDescent="0.25">
      <c r="A29" s="36"/>
      <c r="B29" s="138"/>
      <c r="C29" s="138"/>
      <c r="D29" s="138"/>
      <c r="E29" s="138"/>
      <c r="F29" s="119"/>
      <c r="G29" s="143"/>
      <c r="H29" s="138"/>
      <c r="I29" s="138"/>
      <c r="J29" s="138"/>
      <c r="K29" s="138"/>
      <c r="L29" s="119"/>
    </row>
    <row r="30" spans="1:13" ht="13.5" x14ac:dyDescent="0.25">
      <c r="A30" s="36"/>
      <c r="B30" s="138"/>
      <c r="C30" s="138"/>
      <c r="D30" s="138"/>
      <c r="E30" s="138"/>
      <c r="F30" s="119"/>
      <c r="G30" s="143"/>
      <c r="H30" s="138"/>
      <c r="I30" s="138"/>
      <c r="J30" s="138"/>
      <c r="K30" s="138"/>
      <c r="L30" s="119"/>
    </row>
    <row r="31" spans="1:13" ht="13.5" x14ac:dyDescent="0.25">
      <c r="A31" s="36" t="s">
        <v>147</v>
      </c>
      <c r="B31" s="144">
        <f>SUM(B9:B27)</f>
        <v>0</v>
      </c>
      <c r="C31" s="144">
        <f>SUM(C9:C30)</f>
        <v>0</v>
      </c>
      <c r="D31" s="144">
        <f>SUM(D8:D27)</f>
        <v>1.35</v>
      </c>
      <c r="E31" s="144">
        <f>SUM(E8:E29)</f>
        <v>297274.25</v>
      </c>
      <c r="F31" s="145"/>
      <c r="G31" s="144">
        <f>SUM(G8:G26)</f>
        <v>19393.759999999951</v>
      </c>
      <c r="H31" s="144">
        <f>SUM(H8:H28)</f>
        <v>67840.09</v>
      </c>
      <c r="I31" s="144">
        <f>SUM(I8:I27)</f>
        <v>537045.18999999994</v>
      </c>
      <c r="J31" s="144">
        <f>SUM(J8:J26)</f>
        <v>16316.55</v>
      </c>
      <c r="K31" s="144">
        <f>SUM(K8:K26)</f>
        <v>19393.759999999998</v>
      </c>
      <c r="L31" s="147"/>
    </row>
    <row r="32" spans="1:13" ht="13.5" x14ac:dyDescent="0.25">
      <c r="B32" s="43"/>
      <c r="C32" s="43"/>
      <c r="D32" s="44"/>
      <c r="E32" s="43"/>
      <c r="F32" s="43"/>
      <c r="G32" s="43"/>
      <c r="H32" s="45"/>
      <c r="I32" s="45"/>
      <c r="J32" s="43"/>
      <c r="K32" s="43"/>
      <c r="M32" s="117"/>
    </row>
    <row r="33" spans="1:13" ht="13.5" x14ac:dyDescent="0.25">
      <c r="A33" s="43"/>
      <c r="B33" s="208" t="s">
        <v>4</v>
      </c>
      <c r="C33" s="208"/>
      <c r="D33" s="209" t="s">
        <v>5</v>
      </c>
      <c r="E33" s="210"/>
      <c r="F33" s="211"/>
      <c r="G33" s="212" t="s">
        <v>77</v>
      </c>
      <c r="H33" s="212"/>
      <c r="I33" s="130" t="s">
        <v>0</v>
      </c>
      <c r="J33" s="115"/>
      <c r="K33" s="45"/>
      <c r="L33" s="43"/>
      <c r="M33" s="114"/>
    </row>
    <row r="34" spans="1:13" ht="13.5" x14ac:dyDescent="0.25">
      <c r="B34" s="213" t="s">
        <v>8</v>
      </c>
      <c r="C34" s="213"/>
      <c r="D34" s="232"/>
      <c r="E34" s="210"/>
      <c r="F34" s="211"/>
      <c r="G34" s="214"/>
      <c r="H34" s="214"/>
      <c r="I34" s="22"/>
      <c r="J34" s="117"/>
      <c r="K34" s="117"/>
    </row>
    <row r="35" spans="1:13" ht="13.5" x14ac:dyDescent="0.25">
      <c r="B35" s="212" t="s">
        <v>6</v>
      </c>
      <c r="C35" s="212"/>
      <c r="D35" s="209"/>
      <c r="E35" s="210"/>
      <c r="F35" s="211"/>
      <c r="G35" s="214"/>
      <c r="H35" s="214"/>
      <c r="I35" s="22"/>
      <c r="J35" s="117"/>
      <c r="K35" s="117"/>
    </row>
    <row r="36" spans="1:13" ht="13.5" x14ac:dyDescent="0.25">
      <c r="B36" s="212" t="s">
        <v>7</v>
      </c>
      <c r="C36" s="212"/>
      <c r="D36" s="216"/>
      <c r="E36" s="217"/>
      <c r="F36" s="218"/>
      <c r="G36" s="214"/>
      <c r="H36" s="214"/>
      <c r="I36" s="47"/>
      <c r="J36" s="116"/>
      <c r="K36" s="114"/>
    </row>
    <row r="37" spans="1:13" ht="13.5" x14ac:dyDescent="0.25">
      <c r="B37" s="212" t="s">
        <v>15</v>
      </c>
      <c r="C37" s="212"/>
      <c r="D37" s="209"/>
      <c r="E37" s="210"/>
      <c r="F37" s="211"/>
      <c r="G37" s="214"/>
      <c r="H37" s="214"/>
      <c r="I37" s="22"/>
      <c r="J37" s="116"/>
      <c r="K37" s="116"/>
      <c r="L37" s="117"/>
    </row>
    <row r="38" spans="1:13" ht="13.5" x14ac:dyDescent="0.25">
      <c r="B38" s="38"/>
      <c r="C38" s="38"/>
      <c r="D38" s="38"/>
      <c r="E38" s="38"/>
      <c r="F38" s="38"/>
      <c r="G38" s="23"/>
      <c r="H38" s="23"/>
      <c r="I38" s="24"/>
      <c r="J38" s="1" t="s">
        <v>159</v>
      </c>
    </row>
    <row r="39" spans="1:13" x14ac:dyDescent="0.2">
      <c r="C39" s="43"/>
      <c r="E39" s="116"/>
      <c r="G39" s="122"/>
    </row>
    <row r="40" spans="1:13" ht="16.5" x14ac:dyDescent="0.3">
      <c r="A40" s="5"/>
      <c r="B40" s="219" t="s">
        <v>12</v>
      </c>
      <c r="C40" s="219"/>
      <c r="D40" s="131"/>
      <c r="E40" s="120"/>
      <c r="F40" s="5"/>
      <c r="G40" s="215" t="s">
        <v>60</v>
      </c>
      <c r="H40" s="215"/>
      <c r="I40" s="5"/>
      <c r="J40" s="215" t="s">
        <v>11</v>
      </c>
      <c r="K40" s="215"/>
      <c r="L40" s="5"/>
    </row>
    <row r="41" spans="1:13" ht="16.5" x14ac:dyDescent="0.3">
      <c r="A41" s="5"/>
      <c r="B41" s="131"/>
      <c r="C41" s="131"/>
      <c r="D41" s="131"/>
      <c r="E41" s="5"/>
      <c r="F41" s="5"/>
      <c r="G41" s="132"/>
      <c r="H41" s="132"/>
      <c r="I41" s="5"/>
      <c r="J41" s="132"/>
      <c r="K41" s="132"/>
      <c r="L41" s="5"/>
    </row>
    <row r="42" spans="1:13" ht="16.5" x14ac:dyDescent="0.3">
      <c r="A42" s="5"/>
      <c r="B42" s="219"/>
      <c r="C42" s="219"/>
      <c r="D42" s="219"/>
      <c r="E42" s="5"/>
      <c r="F42" s="220"/>
      <c r="G42" s="220"/>
      <c r="H42" s="220"/>
      <c r="I42" s="5"/>
      <c r="J42" s="215"/>
      <c r="K42" s="215"/>
      <c r="L42" s="5"/>
    </row>
    <row r="43" spans="1:13" ht="16.5" x14ac:dyDescent="0.3">
      <c r="A43" s="9"/>
      <c r="B43" s="221" t="s">
        <v>166</v>
      </c>
      <c r="C43" s="221"/>
      <c r="D43" s="221"/>
      <c r="E43" s="39"/>
      <c r="F43" s="222" t="s">
        <v>157</v>
      </c>
      <c r="G43" s="222"/>
      <c r="H43" s="222"/>
      <c r="I43" s="27"/>
      <c r="J43" s="222" t="s">
        <v>167</v>
      </c>
      <c r="K43" s="222"/>
      <c r="L43" s="5"/>
    </row>
    <row r="44" spans="1:13" ht="15.75" x14ac:dyDescent="0.25">
      <c r="A44" s="201" t="s">
        <v>161</v>
      </c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</row>
    <row r="45" spans="1:13" ht="15.75" x14ac:dyDescent="0.25">
      <c r="A45" s="201" t="s">
        <v>14</v>
      </c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</row>
    <row r="46" spans="1:13" ht="15.75" x14ac:dyDescent="0.25">
      <c r="A46" s="40" t="s">
        <v>160</v>
      </c>
      <c r="B46" s="150"/>
      <c r="C46" s="150"/>
      <c r="D46" s="150"/>
      <c r="E46" s="150"/>
      <c r="F46" s="150"/>
      <c r="G46" s="150"/>
      <c r="H46" s="150"/>
      <c r="I46" s="150"/>
      <c r="J46" s="102">
        <v>45351</v>
      </c>
      <c r="K46" s="150"/>
      <c r="L46" s="118"/>
    </row>
    <row r="47" spans="1:13" x14ac:dyDescent="0.2">
      <c r="B47" s="68"/>
      <c r="C47" s="68"/>
      <c r="D47" s="68"/>
      <c r="E47" s="2"/>
      <c r="F47" s="2"/>
      <c r="G47" s="2"/>
      <c r="J47" s="1" t="s">
        <v>158</v>
      </c>
    </row>
    <row r="48" spans="1:13" ht="13.5" x14ac:dyDescent="0.25">
      <c r="C48" s="212" t="s">
        <v>1</v>
      </c>
      <c r="D48" s="212"/>
      <c r="E48" s="233"/>
      <c r="F48" s="233"/>
      <c r="G48" s="233"/>
      <c r="H48" s="212" t="s">
        <v>2</v>
      </c>
      <c r="I48" s="212"/>
      <c r="J48" s="212"/>
      <c r="K48" s="212"/>
    </row>
    <row r="49" spans="1:13" ht="13.5" x14ac:dyDescent="0.25">
      <c r="A49" s="234" t="s">
        <v>23</v>
      </c>
      <c r="B49" s="236" t="s">
        <v>35</v>
      </c>
      <c r="C49" s="236" t="s">
        <v>36</v>
      </c>
      <c r="D49" s="236" t="s">
        <v>62</v>
      </c>
      <c r="E49" s="237" t="s">
        <v>39</v>
      </c>
      <c r="F49" s="237" t="s">
        <v>0</v>
      </c>
      <c r="G49" s="234" t="s">
        <v>72</v>
      </c>
      <c r="H49" s="237" t="s">
        <v>70</v>
      </c>
      <c r="I49" s="237" t="s">
        <v>71</v>
      </c>
      <c r="J49" s="237" t="s">
        <v>73</v>
      </c>
      <c r="K49" s="237" t="s">
        <v>74</v>
      </c>
      <c r="L49" s="152" t="s">
        <v>24</v>
      </c>
    </row>
    <row r="50" spans="1:13" ht="13.5" x14ac:dyDescent="0.2">
      <c r="A50" s="235"/>
      <c r="B50" s="236"/>
      <c r="C50" s="236"/>
      <c r="D50" s="236"/>
      <c r="E50" s="237"/>
      <c r="F50" s="237"/>
      <c r="G50" s="235"/>
      <c r="H50" s="237"/>
      <c r="I50" s="237"/>
      <c r="J50" s="237"/>
      <c r="K50" s="237"/>
      <c r="L50" s="151" t="s">
        <v>25</v>
      </c>
    </row>
    <row r="51" spans="1:13" ht="13.5" x14ac:dyDescent="0.25">
      <c r="A51" s="36" t="s">
        <v>163</v>
      </c>
      <c r="B51" s="134">
        <f>SUM(B52:B55)</f>
        <v>0</v>
      </c>
      <c r="C51" s="149">
        <f>833333.32+9500</f>
        <v>842833.32</v>
      </c>
      <c r="D51" s="149">
        <v>1.87</v>
      </c>
      <c r="E51" s="134">
        <v>593769.27</v>
      </c>
      <c r="F51" s="127">
        <f>E51/C51</f>
        <v>0.70449192730064358</v>
      </c>
      <c r="G51" s="161">
        <f>C51+D51-E51</f>
        <v>249065.91999999993</v>
      </c>
      <c r="H51" s="149">
        <v>296385.98</v>
      </c>
      <c r="I51" s="134">
        <f>'CTAS DEUDORAS Y ACREEDORAS'!E75</f>
        <v>-32065.55</v>
      </c>
      <c r="J51" s="134">
        <f>'CTAS DEUDORAS Y ACREEDORAS'!F75</f>
        <v>15254.51</v>
      </c>
      <c r="K51" s="140">
        <f>H51+I51-J51</f>
        <v>249065.91999999998</v>
      </c>
      <c r="L51" s="148">
        <v>1</v>
      </c>
      <c r="M51" s="162">
        <f>G51-K51</f>
        <v>0</v>
      </c>
    </row>
    <row r="52" spans="1:13" ht="13.5" x14ac:dyDescent="0.25">
      <c r="A52" s="36"/>
      <c r="B52" s="134"/>
      <c r="C52" s="134"/>
      <c r="D52" s="134"/>
      <c r="E52" s="134"/>
      <c r="F52" s="124"/>
      <c r="G52" s="134"/>
      <c r="H52" s="134"/>
      <c r="I52" s="134"/>
      <c r="J52" s="134"/>
      <c r="K52" s="134"/>
      <c r="L52" s="123"/>
    </row>
    <row r="53" spans="1:13" ht="13.5" x14ac:dyDescent="0.25">
      <c r="A53" s="36"/>
      <c r="B53" s="134"/>
      <c r="C53" s="134"/>
      <c r="D53" s="134"/>
      <c r="E53" s="134"/>
      <c r="F53" s="124"/>
      <c r="G53" s="134"/>
      <c r="H53" s="134"/>
      <c r="I53" s="134"/>
      <c r="J53" s="134"/>
      <c r="K53" s="134"/>
      <c r="L53" s="123"/>
    </row>
    <row r="54" spans="1:13" ht="13.5" x14ac:dyDescent="0.25">
      <c r="A54" s="36"/>
      <c r="B54" s="134"/>
      <c r="C54" s="134"/>
      <c r="D54" s="134"/>
      <c r="E54" s="134"/>
      <c r="F54" s="124"/>
      <c r="G54" s="134"/>
      <c r="H54" s="134"/>
      <c r="I54" s="134"/>
      <c r="J54" s="134"/>
      <c r="K54" s="134"/>
      <c r="L54" s="123"/>
      <c r="M54" s="162">
        <f>C51+D51</f>
        <v>842835.19</v>
      </c>
    </row>
    <row r="55" spans="1:13" ht="13.5" x14ac:dyDescent="0.25">
      <c r="A55" s="36"/>
      <c r="B55" s="134"/>
      <c r="C55" s="134"/>
      <c r="D55" s="134"/>
      <c r="E55" s="134"/>
      <c r="F55" s="124"/>
      <c r="G55" s="134"/>
      <c r="H55" s="134"/>
      <c r="I55" s="134"/>
      <c r="J55" s="134"/>
      <c r="K55" s="134"/>
      <c r="L55" s="123"/>
    </row>
    <row r="56" spans="1:13" ht="13.5" x14ac:dyDescent="0.25">
      <c r="A56" s="36" t="s">
        <v>164</v>
      </c>
      <c r="B56" s="134"/>
      <c r="C56" s="136"/>
      <c r="D56" s="134"/>
      <c r="E56" s="135"/>
      <c r="F56" s="124"/>
      <c r="G56" s="134"/>
      <c r="H56" s="134"/>
      <c r="I56" s="155">
        <v>96091.8</v>
      </c>
      <c r="J56" s="134"/>
      <c r="K56" s="134"/>
      <c r="L56" s="123"/>
    </row>
    <row r="57" spans="1:13" ht="13.5" x14ac:dyDescent="0.25">
      <c r="A57" s="109" t="s">
        <v>162</v>
      </c>
      <c r="B57" s="136"/>
      <c r="C57" s="136"/>
      <c r="D57" s="136"/>
      <c r="E57" s="136"/>
      <c r="F57" s="126"/>
      <c r="G57" s="136"/>
      <c r="H57" s="155">
        <v>64.23</v>
      </c>
      <c r="I57" s="155">
        <v>469881.42</v>
      </c>
      <c r="J57" s="136"/>
      <c r="K57" s="136"/>
      <c r="L57" s="125"/>
    </row>
    <row r="58" spans="1:13" ht="13.5" x14ac:dyDescent="0.25">
      <c r="A58" s="121" t="s">
        <v>165</v>
      </c>
      <c r="B58" s="134"/>
      <c r="C58" s="134"/>
      <c r="D58" s="134"/>
      <c r="E58" s="134"/>
      <c r="F58" s="127"/>
      <c r="G58" s="139"/>
      <c r="H58" s="134"/>
      <c r="I58" s="155">
        <v>3137.52</v>
      </c>
      <c r="J58" s="140"/>
      <c r="K58" s="140"/>
      <c r="L58" s="127"/>
    </row>
    <row r="59" spans="1:13" ht="13.5" x14ac:dyDescent="0.25">
      <c r="A59" s="36"/>
      <c r="B59" s="134"/>
      <c r="C59" s="134"/>
      <c r="D59" s="134"/>
      <c r="E59" s="134"/>
      <c r="F59" s="127"/>
      <c r="G59" s="141"/>
      <c r="H59" s="137"/>
      <c r="I59" s="137"/>
      <c r="J59" s="137"/>
      <c r="K59" s="142"/>
      <c r="L59" s="127"/>
    </row>
    <row r="60" spans="1:13" ht="13.5" x14ac:dyDescent="0.25">
      <c r="A60" s="36"/>
      <c r="B60" s="134"/>
      <c r="C60" s="134"/>
      <c r="D60" s="134"/>
      <c r="E60" s="134"/>
      <c r="F60" s="127"/>
      <c r="G60" s="141"/>
      <c r="H60" s="137"/>
      <c r="I60" s="137"/>
      <c r="J60" s="137"/>
      <c r="K60" s="142"/>
      <c r="L60" s="127"/>
    </row>
    <row r="61" spans="1:13" ht="13.5" x14ac:dyDescent="0.25">
      <c r="A61" s="36"/>
      <c r="B61" s="137"/>
      <c r="C61" s="137"/>
      <c r="D61" s="134"/>
      <c r="E61" s="137"/>
      <c r="F61" s="133"/>
      <c r="G61" s="141"/>
      <c r="H61" s="137"/>
      <c r="I61" s="137"/>
      <c r="J61" s="137"/>
      <c r="K61" s="142"/>
      <c r="L61" s="127"/>
    </row>
    <row r="62" spans="1:13" ht="13.5" x14ac:dyDescent="0.25">
      <c r="A62" s="36"/>
      <c r="B62" s="137"/>
      <c r="C62" s="137"/>
      <c r="D62" s="134"/>
      <c r="E62" s="137"/>
      <c r="F62" s="133"/>
      <c r="G62" s="141"/>
      <c r="H62" s="137"/>
      <c r="I62" s="137"/>
      <c r="J62" s="137"/>
      <c r="K62" s="142"/>
      <c r="L62" s="127"/>
    </row>
    <row r="63" spans="1:13" ht="13.5" x14ac:dyDescent="0.25">
      <c r="A63" s="36"/>
      <c r="B63" s="137"/>
      <c r="C63" s="137"/>
      <c r="D63" s="134"/>
      <c r="E63" s="137"/>
      <c r="F63" s="133"/>
      <c r="G63" s="141"/>
      <c r="H63" s="137"/>
      <c r="I63" s="137"/>
      <c r="J63" s="137"/>
      <c r="K63" s="142"/>
      <c r="L63" s="127"/>
    </row>
    <row r="64" spans="1:13" ht="13.5" x14ac:dyDescent="0.25">
      <c r="A64" s="36"/>
      <c r="B64" s="137"/>
      <c r="C64" s="137"/>
      <c r="D64" s="134"/>
      <c r="E64" s="137"/>
      <c r="F64" s="133"/>
      <c r="G64" s="141"/>
      <c r="H64" s="137"/>
      <c r="I64" s="137"/>
      <c r="J64" s="137"/>
      <c r="K64" s="142"/>
      <c r="L64" s="127"/>
    </row>
    <row r="65" spans="1:12" ht="13.5" x14ac:dyDescent="0.25">
      <c r="A65" s="36"/>
      <c r="B65" s="137"/>
      <c r="C65" s="137"/>
      <c r="D65" s="134"/>
      <c r="E65" s="137"/>
      <c r="F65" s="133"/>
      <c r="G65" s="141"/>
      <c r="H65" s="137"/>
      <c r="I65" s="137"/>
      <c r="J65" s="137"/>
      <c r="K65" s="142"/>
      <c r="L65" s="127"/>
    </row>
    <row r="66" spans="1:12" ht="13.5" x14ac:dyDescent="0.25">
      <c r="A66" s="36"/>
      <c r="B66" s="137"/>
      <c r="C66" s="137"/>
      <c r="D66" s="134"/>
      <c r="E66" s="137"/>
      <c r="F66" s="133"/>
      <c r="G66" s="141"/>
      <c r="H66" s="137"/>
      <c r="I66" s="137"/>
      <c r="J66" s="137"/>
      <c r="K66" s="142"/>
      <c r="L66" s="127"/>
    </row>
    <row r="67" spans="1:12" ht="13.5" x14ac:dyDescent="0.25">
      <c r="A67" s="36"/>
      <c r="B67" s="137"/>
      <c r="C67" s="137"/>
      <c r="D67" s="134"/>
      <c r="E67" s="137"/>
      <c r="F67" s="133"/>
      <c r="G67" s="141"/>
      <c r="H67" s="137"/>
      <c r="I67" s="137"/>
      <c r="J67" s="137"/>
      <c r="K67" s="142"/>
      <c r="L67" s="127"/>
    </row>
    <row r="68" spans="1:12" ht="13.5" x14ac:dyDescent="0.25">
      <c r="A68" s="36"/>
      <c r="B68" s="137"/>
      <c r="C68" s="137"/>
      <c r="D68" s="134"/>
      <c r="E68" s="137"/>
      <c r="F68" s="133"/>
      <c r="G68" s="141"/>
      <c r="H68" s="137"/>
      <c r="I68" s="137"/>
      <c r="J68" s="137"/>
      <c r="K68" s="142"/>
      <c r="L68" s="127"/>
    </row>
    <row r="69" spans="1:12" ht="13.5" x14ac:dyDescent="0.25">
      <c r="A69" s="146"/>
      <c r="B69" s="137"/>
      <c r="C69" s="137"/>
      <c r="D69" s="137"/>
      <c r="E69" s="137"/>
      <c r="F69" s="133"/>
      <c r="G69" s="141"/>
      <c r="H69" s="137"/>
      <c r="I69" s="138"/>
      <c r="J69" s="137"/>
      <c r="K69" s="142"/>
      <c r="L69" s="127"/>
    </row>
    <row r="70" spans="1:12" ht="13.5" x14ac:dyDescent="0.25">
      <c r="A70" s="36"/>
      <c r="B70" s="137"/>
      <c r="C70" s="137"/>
      <c r="D70" s="138"/>
      <c r="E70" s="137"/>
      <c r="F70" s="133"/>
      <c r="G70" s="141"/>
      <c r="H70" s="138"/>
      <c r="I70" s="138"/>
      <c r="J70" s="138"/>
      <c r="K70" s="142"/>
      <c r="L70" s="127"/>
    </row>
    <row r="71" spans="1:12" ht="13.5" x14ac:dyDescent="0.25">
      <c r="A71" s="36"/>
      <c r="B71" s="138"/>
      <c r="C71" s="138"/>
      <c r="D71" s="138"/>
      <c r="E71" s="138"/>
      <c r="F71" s="119"/>
      <c r="G71" s="141"/>
      <c r="H71" s="138"/>
      <c r="I71" s="138"/>
      <c r="J71" s="138"/>
      <c r="K71" s="142"/>
      <c r="L71" s="127"/>
    </row>
    <row r="72" spans="1:12" ht="13.5" x14ac:dyDescent="0.25">
      <c r="A72" s="36"/>
      <c r="B72" s="138"/>
      <c r="C72" s="138"/>
      <c r="D72" s="138"/>
      <c r="E72" s="138"/>
      <c r="F72" s="119"/>
      <c r="G72" s="143"/>
      <c r="H72" s="138"/>
      <c r="I72" s="138"/>
      <c r="J72" s="138"/>
      <c r="K72" s="138"/>
      <c r="L72" s="119"/>
    </row>
    <row r="73" spans="1:12" ht="13.5" x14ac:dyDescent="0.25">
      <c r="A73" s="36"/>
      <c r="B73" s="138"/>
      <c r="C73" s="138"/>
      <c r="D73" s="138"/>
      <c r="E73" s="138"/>
      <c r="F73" s="119"/>
      <c r="G73" s="143"/>
      <c r="H73" s="138"/>
      <c r="I73" s="138"/>
      <c r="J73" s="138"/>
      <c r="K73" s="138"/>
      <c r="L73" s="119"/>
    </row>
    <row r="74" spans="1:12" ht="13.5" x14ac:dyDescent="0.25">
      <c r="A74" s="36" t="s">
        <v>147</v>
      </c>
      <c r="B74" s="144">
        <f>SUM(B52:B70)</f>
        <v>0</v>
      </c>
      <c r="C74" s="144">
        <f>SUM(C52:C73)</f>
        <v>0</v>
      </c>
      <c r="D74" s="144">
        <f>SUM(D51:D70)</f>
        <v>1.87</v>
      </c>
      <c r="E74" s="144">
        <f>SUM(E51:E72)</f>
        <v>593769.27</v>
      </c>
      <c r="F74" s="145"/>
      <c r="G74" s="144">
        <f>SUM(G51:G69)</f>
        <v>249065.91999999993</v>
      </c>
      <c r="H74" s="144">
        <f>SUM(H51:H71)</f>
        <v>296450.20999999996</v>
      </c>
      <c r="I74" s="144">
        <f>SUM(I51:I70)</f>
        <v>537045.18999999994</v>
      </c>
      <c r="J74" s="144">
        <f>SUM(J51:J69)</f>
        <v>15254.51</v>
      </c>
      <c r="K74" s="144">
        <f>SUM(K51:K69)</f>
        <v>249065.91999999998</v>
      </c>
      <c r="L74" s="147"/>
    </row>
    <row r="75" spans="1:12" ht="13.5" x14ac:dyDescent="0.25">
      <c r="B75" s="43"/>
      <c r="C75" s="43"/>
      <c r="D75" s="44"/>
      <c r="E75" s="43"/>
      <c r="F75" s="43"/>
      <c r="G75" s="43"/>
      <c r="H75" s="45"/>
      <c r="I75" s="45"/>
      <c r="J75" s="43"/>
      <c r="K75" s="43"/>
    </row>
    <row r="76" spans="1:12" ht="13.5" x14ac:dyDescent="0.25">
      <c r="A76" s="43"/>
      <c r="B76" s="208" t="s">
        <v>4</v>
      </c>
      <c r="C76" s="208"/>
      <c r="D76" s="209" t="s">
        <v>5</v>
      </c>
      <c r="E76" s="210"/>
      <c r="F76" s="211"/>
      <c r="G76" s="212" t="s">
        <v>77</v>
      </c>
      <c r="H76" s="212"/>
      <c r="I76" s="152" t="s">
        <v>0</v>
      </c>
      <c r="J76" s="115"/>
      <c r="K76" s="45"/>
      <c r="L76" s="43"/>
    </row>
    <row r="77" spans="1:12" ht="13.5" x14ac:dyDescent="0.25">
      <c r="B77" s="213" t="s">
        <v>8</v>
      </c>
      <c r="C77" s="213"/>
      <c r="D77" s="232"/>
      <c r="E77" s="210"/>
      <c r="F77" s="211"/>
      <c r="G77" s="214"/>
      <c r="H77" s="214"/>
      <c r="I77" s="22"/>
      <c r="J77" s="117"/>
      <c r="K77" s="117"/>
    </row>
    <row r="78" spans="1:12" ht="13.5" x14ac:dyDescent="0.25">
      <c r="B78" s="212" t="s">
        <v>6</v>
      </c>
      <c r="C78" s="212"/>
      <c r="D78" s="209"/>
      <c r="E78" s="210"/>
      <c r="F78" s="211"/>
      <c r="G78" s="214"/>
      <c r="H78" s="214"/>
      <c r="I78" s="22"/>
      <c r="J78" s="117"/>
      <c r="K78" s="117"/>
    </row>
    <row r="79" spans="1:12" ht="13.5" x14ac:dyDescent="0.25">
      <c r="B79" s="212" t="s">
        <v>7</v>
      </c>
      <c r="C79" s="212"/>
      <c r="D79" s="216"/>
      <c r="E79" s="217"/>
      <c r="F79" s="218"/>
      <c r="G79" s="214"/>
      <c r="H79" s="214"/>
      <c r="I79" s="47"/>
      <c r="J79" s="116"/>
      <c r="K79" s="114"/>
    </row>
    <row r="80" spans="1:12" ht="13.5" x14ac:dyDescent="0.25">
      <c r="B80" s="212" t="s">
        <v>15</v>
      </c>
      <c r="C80" s="212"/>
      <c r="D80" s="209"/>
      <c r="E80" s="210"/>
      <c r="F80" s="211"/>
      <c r="G80" s="214"/>
      <c r="H80" s="214"/>
      <c r="I80" s="22"/>
      <c r="J80" s="116"/>
      <c r="K80" s="116"/>
      <c r="L80" s="117"/>
    </row>
    <row r="81" spans="1:13" ht="13.5" x14ac:dyDescent="0.25">
      <c r="B81" s="38"/>
      <c r="C81" s="38"/>
      <c r="D81" s="38"/>
      <c r="E81" s="38"/>
      <c r="F81" s="38"/>
      <c r="G81" s="23"/>
      <c r="H81" s="23"/>
      <c r="I81" s="24"/>
      <c r="J81" s="1" t="s">
        <v>159</v>
      </c>
    </row>
    <row r="82" spans="1:13" x14ac:dyDescent="0.2">
      <c r="C82" s="43"/>
      <c r="E82" s="116"/>
      <c r="G82" s="122"/>
    </row>
    <row r="83" spans="1:13" ht="16.5" x14ac:dyDescent="0.3">
      <c r="A83" s="5"/>
      <c r="B83" s="219" t="s">
        <v>12</v>
      </c>
      <c r="C83" s="219"/>
      <c r="D83" s="153"/>
      <c r="E83" s="120"/>
      <c r="F83" s="5"/>
      <c r="G83" s="215" t="s">
        <v>60</v>
      </c>
      <c r="H83" s="215"/>
      <c r="I83" s="5"/>
      <c r="J83" s="215" t="s">
        <v>11</v>
      </c>
      <c r="K83" s="215"/>
      <c r="L83" s="5"/>
    </row>
    <row r="84" spans="1:13" ht="16.5" x14ac:dyDescent="0.3">
      <c r="A84" s="5"/>
      <c r="B84" s="153"/>
      <c r="C84" s="153"/>
      <c r="D84" s="153"/>
      <c r="E84" s="5"/>
      <c r="F84" s="5"/>
      <c r="G84" s="154"/>
      <c r="H84" s="154"/>
      <c r="I84" s="5"/>
      <c r="J84" s="154"/>
      <c r="K84" s="154"/>
      <c r="L84" s="5"/>
    </row>
    <row r="85" spans="1:13" ht="16.5" x14ac:dyDescent="0.3">
      <c r="A85" s="5"/>
      <c r="B85" s="219"/>
      <c r="C85" s="219"/>
      <c r="D85" s="219"/>
      <c r="E85" s="5"/>
      <c r="F85" s="220"/>
      <c r="G85" s="220"/>
      <c r="H85" s="220"/>
      <c r="I85" s="5"/>
      <c r="J85" s="215"/>
      <c r="K85" s="215"/>
      <c r="L85" s="5"/>
    </row>
    <row r="86" spans="1:13" ht="16.5" x14ac:dyDescent="0.3">
      <c r="A86" s="9"/>
      <c r="B86" s="221" t="s">
        <v>166</v>
      </c>
      <c r="C86" s="221"/>
      <c r="D86" s="221"/>
      <c r="E86" s="39"/>
      <c r="F86" s="222" t="s">
        <v>157</v>
      </c>
      <c r="G86" s="222"/>
      <c r="H86" s="222"/>
      <c r="I86" s="27"/>
      <c r="J86" s="222" t="s">
        <v>167</v>
      </c>
      <c r="K86" s="222"/>
      <c r="L86" s="5"/>
    </row>
    <row r="88" spans="1:13" ht="15.75" x14ac:dyDescent="0.25">
      <c r="A88" s="201" t="s">
        <v>161</v>
      </c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</row>
    <row r="89" spans="1:13" ht="15.75" x14ac:dyDescent="0.25">
      <c r="A89" s="201" t="s">
        <v>14</v>
      </c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</row>
    <row r="90" spans="1:13" ht="15.75" x14ac:dyDescent="0.25">
      <c r="A90" s="40" t="s">
        <v>160</v>
      </c>
      <c r="B90" s="150"/>
      <c r="C90" s="150"/>
      <c r="D90" s="150"/>
      <c r="E90" s="150"/>
      <c r="F90" s="150"/>
      <c r="G90" s="150"/>
      <c r="H90" s="150"/>
      <c r="I90" s="150"/>
      <c r="J90" s="102">
        <v>45382</v>
      </c>
      <c r="K90" s="150"/>
      <c r="L90" s="118"/>
    </row>
    <row r="91" spans="1:13" x14ac:dyDescent="0.2">
      <c r="B91" s="68"/>
      <c r="C91" s="68"/>
      <c r="D91" s="68"/>
      <c r="E91" s="2"/>
      <c r="F91" s="2"/>
      <c r="G91" s="2"/>
      <c r="J91" s="1" t="s">
        <v>158</v>
      </c>
    </row>
    <row r="92" spans="1:13" ht="13.5" x14ac:dyDescent="0.25">
      <c r="C92" s="212" t="s">
        <v>1</v>
      </c>
      <c r="D92" s="212"/>
      <c r="E92" s="233"/>
      <c r="F92" s="233"/>
      <c r="G92" s="233"/>
      <c r="H92" s="212" t="s">
        <v>2</v>
      </c>
      <c r="I92" s="212"/>
      <c r="J92" s="212"/>
      <c r="K92" s="212"/>
    </row>
    <row r="93" spans="1:13" ht="13.5" x14ac:dyDescent="0.25">
      <c r="A93" s="234" t="s">
        <v>23</v>
      </c>
      <c r="B93" s="236" t="s">
        <v>35</v>
      </c>
      <c r="C93" s="236" t="s">
        <v>36</v>
      </c>
      <c r="D93" s="236" t="s">
        <v>62</v>
      </c>
      <c r="E93" s="237" t="s">
        <v>39</v>
      </c>
      <c r="F93" s="237" t="s">
        <v>0</v>
      </c>
      <c r="G93" s="234" t="s">
        <v>72</v>
      </c>
      <c r="H93" s="237" t="s">
        <v>70</v>
      </c>
      <c r="I93" s="237" t="s">
        <v>71</v>
      </c>
      <c r="J93" s="237" t="s">
        <v>73</v>
      </c>
      <c r="K93" s="237" t="s">
        <v>74</v>
      </c>
      <c r="L93" s="152" t="s">
        <v>24</v>
      </c>
    </row>
    <row r="94" spans="1:13" ht="13.5" x14ac:dyDescent="0.2">
      <c r="A94" s="235"/>
      <c r="B94" s="236"/>
      <c r="C94" s="236"/>
      <c r="D94" s="236"/>
      <c r="E94" s="237"/>
      <c r="F94" s="237"/>
      <c r="G94" s="235"/>
      <c r="H94" s="237"/>
      <c r="I94" s="237"/>
      <c r="J94" s="237"/>
      <c r="K94" s="237"/>
      <c r="L94" s="151" t="s">
        <v>25</v>
      </c>
    </row>
    <row r="95" spans="1:13" ht="13.5" x14ac:dyDescent="0.25">
      <c r="A95" s="36" t="s">
        <v>163</v>
      </c>
      <c r="B95" s="134">
        <f>SUM(B96:B99)</f>
        <v>0</v>
      </c>
      <c r="C95" s="149">
        <f>1281699.84-D95</f>
        <v>1281697.6200000001</v>
      </c>
      <c r="D95" s="149">
        <v>2.2200000000000002</v>
      </c>
      <c r="E95" s="134">
        <v>1055842.1000000001</v>
      </c>
      <c r="F95" s="127">
        <f>E95/C95</f>
        <v>0.82378408411182036</v>
      </c>
      <c r="G95" s="161">
        <f>C95+D95-E95</f>
        <v>225857.74</v>
      </c>
      <c r="H95" s="149">
        <v>221008.44</v>
      </c>
      <c r="I95" s="134">
        <f>'CTAS DEUDORAS Y ACREEDORAS'!E113</f>
        <v>21794.95</v>
      </c>
      <c r="J95" s="134">
        <f>'CTAS DEUDORAS Y ACREEDORAS'!F113</f>
        <v>16945.650000000001</v>
      </c>
      <c r="K95" s="140">
        <f>H95+I95-J95</f>
        <v>225857.74000000002</v>
      </c>
      <c r="L95" s="148">
        <v>1</v>
      </c>
      <c r="M95" s="162">
        <f>G95-K95</f>
        <v>0</v>
      </c>
    </row>
    <row r="96" spans="1:13" ht="13.5" x14ac:dyDescent="0.25">
      <c r="A96" s="36"/>
      <c r="B96" s="134"/>
      <c r="C96" s="134"/>
      <c r="D96" s="134"/>
      <c r="E96" s="134"/>
      <c r="F96" s="124"/>
      <c r="G96" s="134"/>
      <c r="H96" s="134"/>
      <c r="I96" s="134"/>
      <c r="J96" s="134"/>
      <c r="K96" s="134"/>
      <c r="L96" s="123"/>
    </row>
    <row r="97" spans="1:13" ht="13.5" x14ac:dyDescent="0.25">
      <c r="A97" s="36"/>
      <c r="B97" s="134"/>
      <c r="C97" s="134"/>
      <c r="D97" s="134"/>
      <c r="E97" s="134"/>
      <c r="F97" s="124"/>
      <c r="G97" s="134"/>
      <c r="H97" s="134"/>
      <c r="I97" s="134"/>
      <c r="J97" s="134"/>
      <c r="K97" s="134"/>
      <c r="L97" s="123"/>
      <c r="M97" s="1">
        <f>'CTAS DEUDORAS Y ACREEDORAS'!E86</f>
        <v>0</v>
      </c>
    </row>
    <row r="98" spans="1:13" ht="13.5" x14ac:dyDescent="0.25">
      <c r="A98" s="36"/>
      <c r="B98" s="134"/>
      <c r="C98" s="134"/>
      <c r="D98" s="134"/>
      <c r="E98" s="134"/>
      <c r="F98" s="124"/>
      <c r="G98" s="134"/>
      <c r="H98" s="134"/>
      <c r="I98" s="134"/>
      <c r="J98" s="134"/>
      <c r="K98" s="134"/>
      <c r="L98" s="123"/>
      <c r="M98" s="162">
        <f>M95+M97</f>
        <v>0</v>
      </c>
    </row>
    <row r="99" spans="1:13" ht="13.5" x14ac:dyDescent="0.25">
      <c r="A99" s="36"/>
      <c r="B99" s="134"/>
      <c r="C99" s="134"/>
      <c r="D99" s="134"/>
      <c r="E99" s="134"/>
      <c r="F99" s="124"/>
      <c r="G99" s="134"/>
      <c r="H99" s="134"/>
      <c r="I99" s="134"/>
      <c r="J99" s="134"/>
      <c r="K99" s="134"/>
      <c r="L99" s="123"/>
    </row>
    <row r="100" spans="1:13" ht="13.5" x14ac:dyDescent="0.25">
      <c r="A100" s="36" t="s">
        <v>164</v>
      </c>
      <c r="B100" s="134"/>
      <c r="C100" s="136"/>
      <c r="D100" s="134"/>
      <c r="E100" s="135"/>
      <c r="F100" s="124"/>
      <c r="G100" s="134"/>
      <c r="H100" s="134"/>
      <c r="I100" s="155">
        <v>96091.8</v>
      </c>
      <c r="J100" s="134"/>
      <c r="K100" s="134"/>
      <c r="L100" s="123"/>
    </row>
    <row r="101" spans="1:13" ht="13.5" x14ac:dyDescent="0.25">
      <c r="A101" s="109" t="s">
        <v>162</v>
      </c>
      <c r="B101" s="136"/>
      <c r="C101" s="136"/>
      <c r="D101" s="136"/>
      <c r="E101" s="136"/>
      <c r="F101" s="126"/>
      <c r="G101" s="136"/>
      <c r="H101" s="155">
        <v>64.23</v>
      </c>
      <c r="I101" s="155">
        <v>469881.42</v>
      </c>
      <c r="J101" s="136"/>
      <c r="K101" s="136"/>
      <c r="L101" s="125"/>
      <c r="M101" s="162">
        <f>C95+D95</f>
        <v>1281699.8400000001</v>
      </c>
    </row>
    <row r="102" spans="1:13" ht="13.5" x14ac:dyDescent="0.25">
      <c r="A102" s="121" t="s">
        <v>165</v>
      </c>
      <c r="B102" s="134"/>
      <c r="C102" s="134"/>
      <c r="D102" s="134"/>
      <c r="E102" s="134"/>
      <c r="F102" s="127"/>
      <c r="G102" s="139"/>
      <c r="H102" s="134"/>
      <c r="I102" s="155">
        <v>3137.52</v>
      </c>
      <c r="J102" s="140"/>
      <c r="K102" s="140"/>
      <c r="L102" s="127"/>
    </row>
    <row r="103" spans="1:13" ht="13.5" x14ac:dyDescent="0.25">
      <c r="A103" s="36"/>
      <c r="B103" s="134"/>
      <c r="C103" s="134"/>
      <c r="D103" s="134"/>
      <c r="E103" s="134"/>
      <c r="F103" s="127"/>
      <c r="G103" s="141"/>
      <c r="H103" s="137"/>
      <c r="I103" s="137"/>
      <c r="J103" s="137"/>
      <c r="K103" s="142"/>
      <c r="L103" s="127"/>
    </row>
    <row r="104" spans="1:13" ht="13.5" x14ac:dyDescent="0.25">
      <c r="A104" s="36"/>
      <c r="B104" s="134"/>
      <c r="C104" s="134"/>
      <c r="D104" s="134"/>
      <c r="E104" s="134"/>
      <c r="F104" s="127"/>
      <c r="G104" s="141"/>
      <c r="H104" s="137"/>
      <c r="I104" s="137"/>
      <c r="J104" s="137"/>
      <c r="K104" s="142"/>
      <c r="L104" s="127"/>
    </row>
    <row r="105" spans="1:13" ht="13.5" x14ac:dyDescent="0.25">
      <c r="A105" s="36"/>
      <c r="B105" s="137"/>
      <c r="C105" s="137"/>
      <c r="D105" s="134"/>
      <c r="E105" s="137"/>
      <c r="F105" s="133"/>
      <c r="G105" s="141"/>
      <c r="H105" s="137"/>
      <c r="I105" s="137"/>
      <c r="J105" s="137"/>
      <c r="K105" s="142"/>
      <c r="L105" s="127"/>
    </row>
    <row r="106" spans="1:13" ht="13.5" x14ac:dyDescent="0.25">
      <c r="A106" s="36"/>
      <c r="B106" s="137"/>
      <c r="C106" s="137"/>
      <c r="D106" s="134"/>
      <c r="E106" s="137"/>
      <c r="F106" s="133"/>
      <c r="G106" s="141"/>
      <c r="H106" s="137"/>
      <c r="I106" s="137"/>
      <c r="J106" s="137"/>
      <c r="K106" s="142"/>
      <c r="L106" s="127"/>
    </row>
    <row r="107" spans="1:13" ht="13.5" x14ac:dyDescent="0.25">
      <c r="A107" s="36"/>
      <c r="B107" s="137"/>
      <c r="C107" s="137"/>
      <c r="D107" s="134"/>
      <c r="E107" s="137"/>
      <c r="F107" s="133"/>
      <c r="G107" s="141"/>
      <c r="H107" s="137"/>
      <c r="I107" s="137"/>
      <c r="J107" s="137"/>
      <c r="K107" s="142"/>
      <c r="L107" s="127"/>
    </row>
    <row r="108" spans="1:13" ht="13.5" x14ac:dyDescent="0.25">
      <c r="A108" s="36"/>
      <c r="B108" s="137"/>
      <c r="C108" s="137"/>
      <c r="D108" s="134"/>
      <c r="E108" s="137"/>
      <c r="F108" s="133"/>
      <c r="G108" s="141"/>
      <c r="H108" s="137"/>
      <c r="I108" s="137"/>
      <c r="J108" s="137"/>
      <c r="K108" s="142"/>
      <c r="L108" s="127"/>
    </row>
    <row r="109" spans="1:13" ht="13.5" x14ac:dyDescent="0.25">
      <c r="A109" s="36"/>
      <c r="B109" s="137"/>
      <c r="C109" s="137"/>
      <c r="D109" s="134"/>
      <c r="E109" s="137"/>
      <c r="F109" s="133"/>
      <c r="G109" s="141"/>
      <c r="H109" s="137"/>
      <c r="I109" s="137"/>
      <c r="J109" s="137"/>
      <c r="K109" s="142"/>
      <c r="L109" s="127"/>
    </row>
    <row r="110" spans="1:13" ht="13.5" x14ac:dyDescent="0.25">
      <c r="A110" s="36"/>
      <c r="B110" s="137"/>
      <c r="C110" s="137"/>
      <c r="D110" s="134"/>
      <c r="E110" s="137"/>
      <c r="F110" s="133"/>
      <c r="G110" s="141"/>
      <c r="H110" s="137"/>
      <c r="I110" s="137"/>
      <c r="J110" s="137"/>
      <c r="K110" s="142"/>
      <c r="L110" s="127"/>
    </row>
    <row r="111" spans="1:13" ht="13.5" x14ac:dyDescent="0.25">
      <c r="A111" s="36"/>
      <c r="B111" s="137"/>
      <c r="C111" s="137"/>
      <c r="D111" s="134"/>
      <c r="E111" s="137"/>
      <c r="F111" s="133"/>
      <c r="G111" s="141"/>
      <c r="H111" s="137"/>
      <c r="I111" s="137"/>
      <c r="J111" s="137"/>
      <c r="K111" s="142"/>
      <c r="L111" s="127"/>
    </row>
    <row r="112" spans="1:13" ht="13.5" x14ac:dyDescent="0.25">
      <c r="A112" s="36"/>
      <c r="B112" s="137"/>
      <c r="C112" s="137"/>
      <c r="D112" s="134"/>
      <c r="E112" s="137"/>
      <c r="F112" s="133"/>
      <c r="G112" s="141"/>
      <c r="H112" s="137"/>
      <c r="I112" s="137"/>
      <c r="J112" s="137"/>
      <c r="K112" s="142"/>
      <c r="L112" s="127"/>
    </row>
    <row r="113" spans="1:12" ht="13.5" x14ac:dyDescent="0.25">
      <c r="A113" s="146"/>
      <c r="B113" s="137"/>
      <c r="C113" s="137"/>
      <c r="D113" s="137"/>
      <c r="E113" s="137"/>
      <c r="F113" s="133"/>
      <c r="G113" s="141"/>
      <c r="H113" s="137"/>
      <c r="I113" s="138"/>
      <c r="J113" s="137"/>
      <c r="K113" s="142"/>
      <c r="L113" s="127"/>
    </row>
    <row r="114" spans="1:12" ht="13.5" x14ac:dyDescent="0.25">
      <c r="A114" s="36"/>
      <c r="B114" s="137"/>
      <c r="C114" s="137"/>
      <c r="D114" s="138"/>
      <c r="E114" s="137"/>
      <c r="F114" s="133"/>
      <c r="G114" s="141"/>
      <c r="H114" s="138"/>
      <c r="I114" s="138"/>
      <c r="J114" s="138"/>
      <c r="K114" s="142"/>
      <c r="L114" s="127"/>
    </row>
    <row r="115" spans="1:12" ht="13.5" x14ac:dyDescent="0.25">
      <c r="A115" s="36"/>
      <c r="B115" s="138"/>
      <c r="C115" s="138"/>
      <c r="D115" s="138"/>
      <c r="E115" s="138"/>
      <c r="F115" s="119"/>
      <c r="G115" s="141"/>
      <c r="H115" s="138"/>
      <c r="I115" s="138"/>
      <c r="J115" s="138"/>
      <c r="K115" s="142"/>
      <c r="L115" s="127"/>
    </row>
    <row r="116" spans="1:12" ht="13.5" x14ac:dyDescent="0.25">
      <c r="A116" s="36"/>
      <c r="B116" s="138"/>
      <c r="C116" s="138"/>
      <c r="D116" s="138"/>
      <c r="E116" s="138"/>
      <c r="F116" s="119"/>
      <c r="G116" s="143"/>
      <c r="H116" s="138"/>
      <c r="I116" s="138"/>
      <c r="J116" s="138"/>
      <c r="K116" s="138"/>
      <c r="L116" s="119"/>
    </row>
    <row r="117" spans="1:12" ht="13.5" x14ac:dyDescent="0.25">
      <c r="A117" s="36"/>
      <c r="B117" s="138"/>
      <c r="C117" s="138"/>
      <c r="D117" s="138"/>
      <c r="E117" s="138"/>
      <c r="F117" s="119"/>
      <c r="G117" s="143"/>
      <c r="H117" s="138"/>
      <c r="I117" s="138"/>
      <c r="J117" s="138"/>
      <c r="K117" s="138"/>
      <c r="L117" s="119"/>
    </row>
    <row r="118" spans="1:12" ht="13.5" x14ac:dyDescent="0.25">
      <c r="A118" s="36" t="s">
        <v>147</v>
      </c>
      <c r="B118" s="144">
        <f>SUM(B96:B114)</f>
        <v>0</v>
      </c>
      <c r="C118" s="144">
        <f>SUM(C96:C117)</f>
        <v>0</v>
      </c>
      <c r="D118" s="144">
        <f>SUM(D95:D114)</f>
        <v>2.2200000000000002</v>
      </c>
      <c r="E118" s="144">
        <f>SUM(E95:E116)</f>
        <v>1055842.1000000001</v>
      </c>
      <c r="F118" s="145"/>
      <c r="G118" s="144">
        <f>SUM(G95:G113)</f>
        <v>225857.74</v>
      </c>
      <c r="H118" s="144">
        <f>SUM(H95:H115)</f>
        <v>221072.67</v>
      </c>
      <c r="I118" s="144">
        <f>SUM(I95:I114)</f>
        <v>590905.68999999994</v>
      </c>
      <c r="J118" s="144">
        <f>SUM(J95:J113)</f>
        <v>16945.650000000001</v>
      </c>
      <c r="K118" s="144">
        <f>SUM(K95:K113)</f>
        <v>225857.74000000002</v>
      </c>
      <c r="L118" s="147"/>
    </row>
    <row r="119" spans="1:12" ht="13.5" x14ac:dyDescent="0.25">
      <c r="B119" s="43"/>
      <c r="C119" s="43"/>
      <c r="D119" s="44"/>
      <c r="E119" s="43"/>
      <c r="F119" s="43"/>
      <c r="G119" s="43"/>
      <c r="H119" s="45"/>
      <c r="I119" s="45"/>
      <c r="J119" s="43"/>
      <c r="K119" s="43"/>
    </row>
    <row r="120" spans="1:12" ht="13.5" x14ac:dyDescent="0.25">
      <c r="A120" s="43"/>
      <c r="B120" s="208" t="s">
        <v>4</v>
      </c>
      <c r="C120" s="208"/>
      <c r="D120" s="209" t="s">
        <v>5</v>
      </c>
      <c r="E120" s="210"/>
      <c r="F120" s="211"/>
      <c r="G120" s="212" t="s">
        <v>77</v>
      </c>
      <c r="H120" s="212"/>
      <c r="I120" s="152" t="s">
        <v>0</v>
      </c>
      <c r="J120" s="115"/>
      <c r="K120" s="45"/>
      <c r="L120" s="43"/>
    </row>
    <row r="121" spans="1:12" ht="13.5" x14ac:dyDescent="0.25">
      <c r="B121" s="213" t="s">
        <v>8</v>
      </c>
      <c r="C121" s="213"/>
      <c r="D121" s="232"/>
      <c r="E121" s="210"/>
      <c r="F121" s="211"/>
      <c r="G121" s="214"/>
      <c r="H121" s="214"/>
      <c r="I121" s="22"/>
      <c r="J121" s="117"/>
      <c r="K121" s="117"/>
    </row>
    <row r="122" spans="1:12" ht="13.5" x14ac:dyDescent="0.25">
      <c r="B122" s="212" t="s">
        <v>6</v>
      </c>
      <c r="C122" s="212"/>
      <c r="D122" s="209"/>
      <c r="E122" s="210"/>
      <c r="F122" s="211"/>
      <c r="G122" s="214"/>
      <c r="H122" s="214"/>
      <c r="I122" s="22"/>
      <c r="J122" s="117"/>
      <c r="K122" s="117"/>
    </row>
    <row r="123" spans="1:12" ht="13.5" x14ac:dyDescent="0.25">
      <c r="B123" s="212" t="s">
        <v>7</v>
      </c>
      <c r="C123" s="212"/>
      <c r="D123" s="216"/>
      <c r="E123" s="217"/>
      <c r="F123" s="218"/>
      <c r="G123" s="214"/>
      <c r="H123" s="214"/>
      <c r="I123" s="47"/>
      <c r="J123" s="116"/>
      <c r="K123" s="114"/>
    </row>
    <row r="124" spans="1:12" ht="13.5" x14ac:dyDescent="0.25">
      <c r="B124" s="212" t="s">
        <v>15</v>
      </c>
      <c r="C124" s="212"/>
      <c r="D124" s="209"/>
      <c r="E124" s="210"/>
      <c r="F124" s="211"/>
      <c r="G124" s="214"/>
      <c r="H124" s="214"/>
      <c r="I124" s="22"/>
      <c r="J124" s="116"/>
      <c r="K124" s="116"/>
      <c r="L124" s="117"/>
    </row>
    <row r="125" spans="1:12" ht="13.5" x14ac:dyDescent="0.25">
      <c r="B125" s="38"/>
      <c r="C125" s="38"/>
      <c r="D125" s="38"/>
      <c r="E125" s="38"/>
      <c r="F125" s="38"/>
      <c r="G125" s="23"/>
      <c r="H125" s="23"/>
      <c r="I125" s="24"/>
      <c r="J125" s="1" t="s">
        <v>159</v>
      </c>
    </row>
    <row r="126" spans="1:12" x14ac:dyDescent="0.2">
      <c r="C126" s="43"/>
      <c r="E126" s="116"/>
      <c r="G126" s="122"/>
    </row>
    <row r="127" spans="1:12" ht="16.5" x14ac:dyDescent="0.3">
      <c r="A127" s="5"/>
      <c r="B127" s="219" t="s">
        <v>12</v>
      </c>
      <c r="C127" s="219"/>
      <c r="D127" s="153"/>
      <c r="E127" s="120"/>
      <c r="F127" s="5"/>
      <c r="G127" s="215" t="s">
        <v>60</v>
      </c>
      <c r="H127" s="215"/>
      <c r="I127" s="5"/>
      <c r="J127" s="215" t="s">
        <v>11</v>
      </c>
      <c r="K127" s="215"/>
      <c r="L127" s="5"/>
    </row>
    <row r="128" spans="1:12" ht="16.5" x14ac:dyDescent="0.3">
      <c r="A128" s="5"/>
      <c r="B128" s="153"/>
      <c r="C128" s="153"/>
      <c r="D128" s="153"/>
      <c r="E128" s="5"/>
      <c r="F128" s="5"/>
      <c r="G128" s="154"/>
      <c r="H128" s="154"/>
      <c r="I128" s="5"/>
      <c r="J128" s="154"/>
      <c r="K128" s="154"/>
      <c r="L128" s="5"/>
    </row>
    <row r="129" spans="1:13" ht="16.5" x14ac:dyDescent="0.3">
      <c r="A129" s="5"/>
      <c r="B129" s="219"/>
      <c r="C129" s="219"/>
      <c r="D129" s="219"/>
      <c r="E129" s="5"/>
      <c r="F129" s="220"/>
      <c r="G129" s="220"/>
      <c r="H129" s="220"/>
      <c r="I129" s="5"/>
      <c r="J129" s="215"/>
      <c r="K129" s="215"/>
      <c r="L129" s="5"/>
    </row>
    <row r="130" spans="1:13" ht="16.5" x14ac:dyDescent="0.3">
      <c r="A130" s="9"/>
      <c r="B130" s="221" t="s">
        <v>166</v>
      </c>
      <c r="C130" s="221"/>
      <c r="D130" s="221"/>
      <c r="E130" s="39"/>
      <c r="F130" s="222" t="s">
        <v>157</v>
      </c>
      <c r="G130" s="222"/>
      <c r="H130" s="222"/>
      <c r="I130" s="27"/>
      <c r="J130" s="222" t="s">
        <v>167</v>
      </c>
      <c r="K130" s="222"/>
      <c r="L130" s="5"/>
    </row>
    <row r="131" spans="1:13" ht="15.75" x14ac:dyDescent="0.25">
      <c r="A131" s="201" t="s">
        <v>161</v>
      </c>
      <c r="B131" s="201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</row>
    <row r="132" spans="1:13" ht="15.75" x14ac:dyDescent="0.25">
      <c r="A132" s="201" t="s">
        <v>14</v>
      </c>
      <c r="B132" s="201"/>
      <c r="C132" s="201"/>
      <c r="D132" s="201"/>
      <c r="E132" s="201"/>
      <c r="F132" s="201"/>
      <c r="G132" s="201"/>
      <c r="H132" s="201"/>
      <c r="I132" s="201"/>
      <c r="J132" s="201"/>
      <c r="K132" s="201"/>
      <c r="L132" s="201"/>
    </row>
    <row r="133" spans="1:13" ht="15.75" x14ac:dyDescent="0.25">
      <c r="A133" s="40" t="s">
        <v>160</v>
      </c>
      <c r="B133" s="156"/>
      <c r="C133" s="156"/>
      <c r="D133" s="156"/>
      <c r="E133" s="156"/>
      <c r="F133" s="156"/>
      <c r="G133" s="156"/>
      <c r="H133" s="156"/>
      <c r="I133" s="156"/>
      <c r="J133" s="102">
        <v>45412</v>
      </c>
      <c r="K133" s="156"/>
      <c r="L133" s="118"/>
    </row>
    <row r="134" spans="1:13" x14ac:dyDescent="0.2">
      <c r="B134" s="68"/>
      <c r="C134" s="68"/>
      <c r="D134" s="68"/>
      <c r="E134" s="2"/>
      <c r="F134" s="2"/>
      <c r="G134" s="2"/>
      <c r="J134" s="1" t="s">
        <v>158</v>
      </c>
    </row>
    <row r="135" spans="1:13" ht="13.5" x14ac:dyDescent="0.25">
      <c r="C135" s="212" t="s">
        <v>1</v>
      </c>
      <c r="D135" s="212"/>
      <c r="E135" s="233"/>
      <c r="F135" s="233"/>
      <c r="G135" s="233"/>
      <c r="H135" s="212" t="s">
        <v>2</v>
      </c>
      <c r="I135" s="212"/>
      <c r="J135" s="212"/>
      <c r="K135" s="212"/>
    </row>
    <row r="136" spans="1:13" ht="13.5" x14ac:dyDescent="0.25">
      <c r="A136" s="234" t="s">
        <v>23</v>
      </c>
      <c r="B136" s="236" t="s">
        <v>35</v>
      </c>
      <c r="C136" s="236" t="s">
        <v>36</v>
      </c>
      <c r="D136" s="236" t="s">
        <v>62</v>
      </c>
      <c r="E136" s="237" t="s">
        <v>39</v>
      </c>
      <c r="F136" s="237" t="s">
        <v>0</v>
      </c>
      <c r="G136" s="234" t="s">
        <v>72</v>
      </c>
      <c r="H136" s="237" t="s">
        <v>70</v>
      </c>
      <c r="I136" s="237" t="s">
        <v>71</v>
      </c>
      <c r="J136" s="237" t="s">
        <v>73</v>
      </c>
      <c r="K136" s="237" t="s">
        <v>74</v>
      </c>
      <c r="L136" s="159" t="s">
        <v>24</v>
      </c>
    </row>
    <row r="137" spans="1:13" ht="13.5" x14ac:dyDescent="0.2">
      <c r="A137" s="235"/>
      <c r="B137" s="236"/>
      <c r="C137" s="236"/>
      <c r="D137" s="236"/>
      <c r="E137" s="237"/>
      <c r="F137" s="237"/>
      <c r="G137" s="235"/>
      <c r="H137" s="237"/>
      <c r="I137" s="237"/>
      <c r="J137" s="237"/>
      <c r="K137" s="237"/>
      <c r="L137" s="160" t="s">
        <v>25</v>
      </c>
    </row>
    <row r="138" spans="1:13" ht="13.5" x14ac:dyDescent="0.25">
      <c r="A138" s="36" t="s">
        <v>163</v>
      </c>
      <c r="B138" s="134">
        <f>SUM(B139:B142)</f>
        <v>0</v>
      </c>
      <c r="C138" s="149">
        <f>1703797.77-D138</f>
        <v>1703793.28</v>
      </c>
      <c r="D138" s="149">
        <v>4.49</v>
      </c>
      <c r="E138" s="134">
        <v>1372852.4</v>
      </c>
      <c r="F138" s="127">
        <f>E138/C138</f>
        <v>0.80576230468522558</v>
      </c>
      <c r="G138" s="161">
        <f>C138+D138-E138</f>
        <v>330945.37000000011</v>
      </c>
      <c r="H138" s="149">
        <v>345798.56</v>
      </c>
      <c r="I138" s="134">
        <f>'CTAS DEUDORAS Y ACREEDORAS'!E150</f>
        <v>4593.25</v>
      </c>
      <c r="J138" s="134">
        <f>'CTAS DEUDORAS Y ACREEDORAS'!F150</f>
        <v>19446.439999999999</v>
      </c>
      <c r="K138" s="140">
        <f>H138+I138-J138</f>
        <v>330945.37</v>
      </c>
      <c r="L138" s="148">
        <v>1</v>
      </c>
      <c r="M138" s="162">
        <f>G138-K138</f>
        <v>0</v>
      </c>
    </row>
    <row r="139" spans="1:13" ht="13.5" x14ac:dyDescent="0.25">
      <c r="A139" s="36"/>
      <c r="B139" s="134"/>
      <c r="C139" s="134"/>
      <c r="D139" s="134"/>
      <c r="E139" s="134"/>
      <c r="F139" s="124"/>
      <c r="G139" s="134"/>
      <c r="H139" s="134"/>
      <c r="I139" s="134"/>
      <c r="J139" s="134"/>
      <c r="K139" s="134"/>
      <c r="L139" s="123"/>
    </row>
    <row r="140" spans="1:13" ht="13.5" x14ac:dyDescent="0.25">
      <c r="A140" s="36"/>
      <c r="B140" s="134"/>
      <c r="C140" s="134"/>
      <c r="D140" s="134"/>
      <c r="E140" s="134"/>
      <c r="F140" s="124"/>
      <c r="G140" s="134"/>
      <c r="H140" s="134"/>
      <c r="I140" s="134"/>
      <c r="J140" s="134"/>
      <c r="K140" s="134"/>
      <c r="L140" s="123"/>
    </row>
    <row r="141" spans="1:13" ht="13.5" x14ac:dyDescent="0.25">
      <c r="A141" s="36"/>
      <c r="B141" s="134"/>
      <c r="C141" s="134"/>
      <c r="D141" s="134"/>
      <c r="E141" s="134"/>
      <c r="F141" s="124"/>
      <c r="G141" s="134"/>
      <c r="H141" s="134"/>
      <c r="I141" s="134"/>
      <c r="J141" s="134"/>
      <c r="K141" s="134"/>
      <c r="L141" s="123"/>
    </row>
    <row r="142" spans="1:13" ht="13.5" x14ac:dyDescent="0.25">
      <c r="A142" s="36"/>
      <c r="B142" s="134"/>
      <c r="C142" s="134"/>
      <c r="D142" s="134"/>
      <c r="E142" s="134"/>
      <c r="F142" s="124"/>
      <c r="G142" s="134"/>
      <c r="H142" s="134"/>
      <c r="I142" s="134"/>
      <c r="J142" s="134"/>
      <c r="K142" s="134"/>
      <c r="L142" s="123"/>
    </row>
    <row r="143" spans="1:13" ht="13.5" x14ac:dyDescent="0.25">
      <c r="A143" s="36" t="s">
        <v>164</v>
      </c>
      <c r="B143" s="134"/>
      <c r="C143" s="136"/>
      <c r="D143" s="134"/>
      <c r="E143" s="135"/>
      <c r="F143" s="124"/>
      <c r="G143" s="134"/>
      <c r="H143" s="134"/>
      <c r="I143" s="155">
        <v>33436.300000000003</v>
      </c>
      <c r="J143" s="134"/>
      <c r="K143" s="134"/>
      <c r="L143" s="123"/>
    </row>
    <row r="144" spans="1:13" ht="13.5" x14ac:dyDescent="0.25">
      <c r="A144" s="109" t="s">
        <v>162</v>
      </c>
      <c r="B144" s="136"/>
      <c r="C144" s="136"/>
      <c r="D144" s="136"/>
      <c r="E144" s="136"/>
      <c r="F144" s="126"/>
      <c r="G144" s="136"/>
      <c r="H144" s="155">
        <v>64.23</v>
      </c>
      <c r="I144" s="155">
        <v>469881.42</v>
      </c>
      <c r="J144" s="136">
        <v>21895.3</v>
      </c>
      <c r="K144" s="136"/>
      <c r="L144" s="125"/>
    </row>
    <row r="145" spans="1:12" ht="13.5" x14ac:dyDescent="0.25">
      <c r="A145" s="121" t="s">
        <v>165</v>
      </c>
      <c r="B145" s="134"/>
      <c r="C145" s="134"/>
      <c r="D145" s="134"/>
      <c r="E145" s="134"/>
      <c r="F145" s="127"/>
      <c r="G145" s="139"/>
      <c r="H145" s="134"/>
      <c r="I145" s="155">
        <v>3137.52</v>
      </c>
      <c r="J145" s="140"/>
      <c r="K145" s="140"/>
      <c r="L145" s="127"/>
    </row>
    <row r="146" spans="1:12" ht="13.5" x14ac:dyDescent="0.25">
      <c r="A146" s="36"/>
      <c r="B146" s="134"/>
      <c r="C146" s="134"/>
      <c r="D146" s="134"/>
      <c r="E146" s="134"/>
      <c r="F146" s="127"/>
      <c r="G146" s="141"/>
      <c r="H146" s="137"/>
      <c r="I146" s="137"/>
      <c r="J146" s="137"/>
      <c r="K146" s="142"/>
      <c r="L146" s="127"/>
    </row>
    <row r="147" spans="1:12" ht="13.5" x14ac:dyDescent="0.25">
      <c r="A147" s="36"/>
      <c r="B147" s="134"/>
      <c r="C147" s="134"/>
      <c r="D147" s="134"/>
      <c r="E147" s="134"/>
      <c r="F147" s="127"/>
      <c r="G147" s="141"/>
      <c r="H147" s="137"/>
      <c r="I147" s="137"/>
      <c r="J147" s="137"/>
      <c r="K147" s="142"/>
      <c r="L147" s="127"/>
    </row>
    <row r="148" spans="1:12" ht="13.5" x14ac:dyDescent="0.25">
      <c r="A148" s="36"/>
      <c r="B148" s="137"/>
      <c r="C148" s="137"/>
      <c r="D148" s="134"/>
      <c r="E148" s="137"/>
      <c r="F148" s="133"/>
      <c r="G148" s="141"/>
      <c r="H148" s="137"/>
      <c r="I148" s="137"/>
      <c r="J148" s="137"/>
      <c r="K148" s="142"/>
      <c r="L148" s="127"/>
    </row>
    <row r="149" spans="1:12" ht="13.5" x14ac:dyDescent="0.25">
      <c r="A149" s="36"/>
      <c r="B149" s="137"/>
      <c r="C149" s="137"/>
      <c r="D149" s="134"/>
      <c r="E149" s="137"/>
      <c r="F149" s="133"/>
      <c r="G149" s="141"/>
      <c r="H149" s="137"/>
      <c r="I149" s="137"/>
      <c r="J149" s="137"/>
      <c r="K149" s="142"/>
      <c r="L149" s="127"/>
    </row>
    <row r="150" spans="1:12" ht="13.5" x14ac:dyDescent="0.25">
      <c r="A150" s="36"/>
      <c r="B150" s="137"/>
      <c r="C150" s="137"/>
      <c r="D150" s="134"/>
      <c r="E150" s="137"/>
      <c r="F150" s="133"/>
      <c r="G150" s="141"/>
      <c r="H150" s="137"/>
      <c r="I150" s="137"/>
      <c r="J150" s="137"/>
      <c r="K150" s="142"/>
      <c r="L150" s="127"/>
    </row>
    <row r="151" spans="1:12" ht="13.5" x14ac:dyDescent="0.25">
      <c r="A151" s="36"/>
      <c r="B151" s="137"/>
      <c r="C151" s="137"/>
      <c r="D151" s="134"/>
      <c r="E151" s="137"/>
      <c r="F151" s="133"/>
      <c r="G151" s="141"/>
      <c r="H151" s="137"/>
      <c r="I151" s="137"/>
      <c r="J151" s="137"/>
      <c r="K151" s="142"/>
      <c r="L151" s="127"/>
    </row>
    <row r="152" spans="1:12" ht="13.5" x14ac:dyDescent="0.25">
      <c r="A152" s="36"/>
      <c r="B152" s="137"/>
      <c r="C152" s="137"/>
      <c r="D152" s="134"/>
      <c r="E152" s="137"/>
      <c r="F152" s="133"/>
      <c r="G152" s="141"/>
      <c r="H152" s="137"/>
      <c r="I152" s="137"/>
      <c r="J152" s="137"/>
      <c r="K152" s="142"/>
      <c r="L152" s="127"/>
    </row>
    <row r="153" spans="1:12" ht="13.5" x14ac:dyDescent="0.25">
      <c r="A153" s="36"/>
      <c r="B153" s="137"/>
      <c r="C153" s="137"/>
      <c r="D153" s="134"/>
      <c r="E153" s="137"/>
      <c r="F153" s="133"/>
      <c r="G153" s="141"/>
      <c r="H153" s="137"/>
      <c r="I153" s="137"/>
      <c r="J153" s="137"/>
      <c r="K153" s="142"/>
      <c r="L153" s="127"/>
    </row>
    <row r="154" spans="1:12" ht="13.5" x14ac:dyDescent="0.25">
      <c r="A154" s="36"/>
      <c r="B154" s="137"/>
      <c r="C154" s="137"/>
      <c r="D154" s="134"/>
      <c r="E154" s="137"/>
      <c r="F154" s="133"/>
      <c r="G154" s="141"/>
      <c r="H154" s="137"/>
      <c r="I154" s="137"/>
      <c r="J154" s="137"/>
      <c r="K154" s="142"/>
      <c r="L154" s="127"/>
    </row>
    <row r="155" spans="1:12" ht="13.5" x14ac:dyDescent="0.25">
      <c r="A155" s="36"/>
      <c r="B155" s="137"/>
      <c r="C155" s="137"/>
      <c r="D155" s="134"/>
      <c r="E155" s="137"/>
      <c r="F155" s="133"/>
      <c r="G155" s="141"/>
      <c r="H155" s="137"/>
      <c r="I155" s="137"/>
      <c r="J155" s="137"/>
      <c r="K155" s="142"/>
      <c r="L155" s="127"/>
    </row>
    <row r="156" spans="1:12" ht="13.5" x14ac:dyDescent="0.25">
      <c r="A156" s="146"/>
      <c r="B156" s="137"/>
      <c r="C156" s="137"/>
      <c r="D156" s="137"/>
      <c r="E156" s="137"/>
      <c r="F156" s="133"/>
      <c r="G156" s="141"/>
      <c r="H156" s="137"/>
      <c r="I156" s="138"/>
      <c r="J156" s="137"/>
      <c r="K156" s="142"/>
      <c r="L156" s="127"/>
    </row>
    <row r="157" spans="1:12" ht="13.5" x14ac:dyDescent="0.25">
      <c r="A157" s="36"/>
      <c r="B157" s="137"/>
      <c r="C157" s="137"/>
      <c r="D157" s="138"/>
      <c r="E157" s="137"/>
      <c r="F157" s="133"/>
      <c r="G157" s="141"/>
      <c r="H157" s="138"/>
      <c r="I157" s="138"/>
      <c r="J157" s="138"/>
      <c r="K157" s="142"/>
      <c r="L157" s="127"/>
    </row>
    <row r="158" spans="1:12" ht="13.5" x14ac:dyDescent="0.25">
      <c r="A158" s="36"/>
      <c r="B158" s="138"/>
      <c r="C158" s="138"/>
      <c r="D158" s="138"/>
      <c r="E158" s="138"/>
      <c r="F158" s="119"/>
      <c r="G158" s="141"/>
      <c r="H158" s="138"/>
      <c r="I158" s="138"/>
      <c r="J158" s="138"/>
      <c r="K158" s="142"/>
      <c r="L158" s="127"/>
    </row>
    <row r="159" spans="1:12" ht="13.5" x14ac:dyDescent="0.25">
      <c r="A159" s="36"/>
      <c r="B159" s="138"/>
      <c r="C159" s="138"/>
      <c r="D159" s="138"/>
      <c r="E159" s="138"/>
      <c r="F159" s="119"/>
      <c r="G159" s="143"/>
      <c r="H159" s="138"/>
      <c r="I159" s="138"/>
      <c r="J159" s="138"/>
      <c r="K159" s="138"/>
      <c r="L159" s="119"/>
    </row>
    <row r="160" spans="1:12" ht="13.5" x14ac:dyDescent="0.25">
      <c r="A160" s="36"/>
      <c r="B160" s="138"/>
      <c r="C160" s="138"/>
      <c r="D160" s="138"/>
      <c r="E160" s="138"/>
      <c r="F160" s="119"/>
      <c r="G160" s="143"/>
      <c r="H160" s="138"/>
      <c r="I160" s="138"/>
      <c r="J160" s="138"/>
      <c r="K160" s="138"/>
      <c r="L160" s="119"/>
    </row>
    <row r="161" spans="1:12" ht="13.5" x14ac:dyDescent="0.25">
      <c r="A161" s="36" t="s">
        <v>147</v>
      </c>
      <c r="B161" s="144">
        <f>SUM(B139:B157)</f>
        <v>0</v>
      </c>
      <c r="C161" s="144">
        <f>SUM(C139:C160)</f>
        <v>0</v>
      </c>
      <c r="D161" s="144">
        <f>SUM(D138:D157)</f>
        <v>4.49</v>
      </c>
      <c r="E161" s="144">
        <f>SUM(E138:E159)</f>
        <v>1372852.4</v>
      </c>
      <c r="F161" s="145"/>
      <c r="G161" s="144">
        <f>SUM(G138:G156)</f>
        <v>330945.37000000011</v>
      </c>
      <c r="H161" s="144">
        <f>SUM(H138:H158)</f>
        <v>345862.79</v>
      </c>
      <c r="I161" s="144">
        <f>SUM(I138:I157)</f>
        <v>511048.49</v>
      </c>
      <c r="J161" s="144">
        <f>SUM(J138:J156)</f>
        <v>41341.74</v>
      </c>
      <c r="K161" s="144">
        <f>SUM(K138:K156)</f>
        <v>330945.37</v>
      </c>
      <c r="L161" s="147"/>
    </row>
    <row r="162" spans="1:12" ht="13.5" x14ac:dyDescent="0.25">
      <c r="B162" s="43"/>
      <c r="C162" s="43"/>
      <c r="D162" s="44"/>
      <c r="E162" s="43"/>
      <c r="F162" s="43"/>
      <c r="G162" s="43"/>
      <c r="H162" s="45"/>
      <c r="I162" s="45"/>
      <c r="J162" s="43"/>
      <c r="K162" s="43"/>
    </row>
    <row r="163" spans="1:12" ht="13.5" x14ac:dyDescent="0.25">
      <c r="A163" s="43"/>
      <c r="B163" s="208" t="s">
        <v>4</v>
      </c>
      <c r="C163" s="208"/>
      <c r="D163" s="209" t="s">
        <v>5</v>
      </c>
      <c r="E163" s="210"/>
      <c r="F163" s="211"/>
      <c r="G163" s="212" t="s">
        <v>77</v>
      </c>
      <c r="H163" s="212"/>
      <c r="I163" s="159" t="s">
        <v>0</v>
      </c>
      <c r="J163" s="115"/>
      <c r="K163" s="45"/>
      <c r="L163" s="43"/>
    </row>
    <row r="164" spans="1:12" ht="13.5" x14ac:dyDescent="0.25">
      <c r="B164" s="213" t="s">
        <v>8</v>
      </c>
      <c r="C164" s="213"/>
      <c r="D164" s="232"/>
      <c r="E164" s="210"/>
      <c r="F164" s="211"/>
      <c r="G164" s="214"/>
      <c r="H164" s="214"/>
      <c r="I164" s="22"/>
      <c r="J164" s="117"/>
      <c r="K164" s="117"/>
    </row>
    <row r="165" spans="1:12" ht="13.5" x14ac:dyDescent="0.25">
      <c r="B165" s="212" t="s">
        <v>6</v>
      </c>
      <c r="C165" s="212"/>
      <c r="D165" s="209"/>
      <c r="E165" s="210"/>
      <c r="F165" s="211"/>
      <c r="G165" s="214"/>
      <c r="H165" s="214"/>
      <c r="I165" s="22"/>
      <c r="J165" s="117"/>
      <c r="K165" s="117"/>
    </row>
    <row r="166" spans="1:12" ht="13.5" x14ac:dyDescent="0.25">
      <c r="B166" s="212" t="s">
        <v>7</v>
      </c>
      <c r="C166" s="212"/>
      <c r="D166" s="216"/>
      <c r="E166" s="217"/>
      <c r="F166" s="218"/>
      <c r="G166" s="214"/>
      <c r="H166" s="214"/>
      <c r="I166" s="47"/>
      <c r="J166" s="116"/>
      <c r="K166" s="114"/>
    </row>
    <row r="167" spans="1:12" ht="13.5" x14ac:dyDescent="0.25">
      <c r="B167" s="212" t="s">
        <v>15</v>
      </c>
      <c r="C167" s="212"/>
      <c r="D167" s="209"/>
      <c r="E167" s="210"/>
      <c r="F167" s="211"/>
      <c r="G167" s="214"/>
      <c r="H167" s="214"/>
      <c r="I167" s="22"/>
      <c r="J167" s="116"/>
      <c r="K167" s="116"/>
      <c r="L167" s="117"/>
    </row>
    <row r="168" spans="1:12" ht="13.5" x14ac:dyDescent="0.25">
      <c r="B168" s="38"/>
      <c r="C168" s="38"/>
      <c r="D168" s="38"/>
      <c r="E168" s="38"/>
      <c r="F168" s="38"/>
      <c r="G168" s="23"/>
      <c r="H168" s="23"/>
      <c r="I168" s="24"/>
      <c r="J168" s="1" t="s">
        <v>159</v>
      </c>
    </row>
    <row r="169" spans="1:12" x14ac:dyDescent="0.2">
      <c r="C169" s="43"/>
      <c r="E169" s="116"/>
      <c r="G169" s="122"/>
    </row>
    <row r="170" spans="1:12" ht="16.5" x14ac:dyDescent="0.3">
      <c r="A170" s="5"/>
      <c r="B170" s="219" t="s">
        <v>12</v>
      </c>
      <c r="C170" s="219"/>
      <c r="D170" s="157"/>
      <c r="E170" s="120"/>
      <c r="F170" s="5"/>
      <c r="G170" s="215" t="s">
        <v>60</v>
      </c>
      <c r="H170" s="215"/>
      <c r="I170" s="5"/>
      <c r="J170" s="215" t="s">
        <v>11</v>
      </c>
      <c r="K170" s="215"/>
      <c r="L170" s="5"/>
    </row>
    <row r="171" spans="1:12" ht="16.5" x14ac:dyDescent="0.3">
      <c r="A171" s="5"/>
      <c r="B171" s="157"/>
      <c r="C171" s="157"/>
      <c r="D171" s="157"/>
      <c r="E171" s="5"/>
      <c r="F171" s="5"/>
      <c r="G171" s="158"/>
      <c r="H171" s="158"/>
      <c r="I171" s="5"/>
      <c r="J171" s="158"/>
      <c r="K171" s="158"/>
      <c r="L171" s="5"/>
    </row>
    <row r="172" spans="1:12" ht="16.5" x14ac:dyDescent="0.3">
      <c r="A172" s="5"/>
      <c r="B172" s="219"/>
      <c r="C172" s="219"/>
      <c r="D172" s="219"/>
      <c r="E172" s="5"/>
      <c r="F172" s="220"/>
      <c r="G172" s="220"/>
      <c r="H172" s="220"/>
      <c r="I172" s="5"/>
      <c r="J172" s="215"/>
      <c r="K172" s="215"/>
      <c r="L172" s="5"/>
    </row>
    <row r="173" spans="1:12" ht="16.5" x14ac:dyDescent="0.3">
      <c r="A173" s="9"/>
      <c r="B173" s="221" t="s">
        <v>166</v>
      </c>
      <c r="C173" s="221"/>
      <c r="D173" s="221"/>
      <c r="E173" s="39"/>
      <c r="F173" s="222" t="s">
        <v>157</v>
      </c>
      <c r="G173" s="222"/>
      <c r="H173" s="222"/>
      <c r="I173" s="27"/>
      <c r="J173" s="222" t="s">
        <v>167</v>
      </c>
      <c r="K173" s="222"/>
      <c r="L173" s="5"/>
    </row>
    <row r="174" spans="1:12" ht="15.75" x14ac:dyDescent="0.25">
      <c r="A174" s="201" t="s">
        <v>161</v>
      </c>
      <c r="B174" s="201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</row>
    <row r="175" spans="1:12" ht="15.75" x14ac:dyDescent="0.25">
      <c r="A175" s="201" t="s">
        <v>14</v>
      </c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</row>
    <row r="176" spans="1:12" ht="15.75" x14ac:dyDescent="0.25">
      <c r="A176" s="40" t="s">
        <v>160</v>
      </c>
      <c r="B176" s="182"/>
      <c r="C176" s="182"/>
      <c r="D176" s="182"/>
      <c r="E176" s="182"/>
      <c r="F176" s="182"/>
      <c r="G176" s="182"/>
      <c r="H176" s="182"/>
      <c r="I176" s="182"/>
      <c r="J176" s="102">
        <v>45443</v>
      </c>
      <c r="K176" s="182"/>
      <c r="L176" s="118"/>
    </row>
    <row r="177" spans="1:13" x14ac:dyDescent="0.2">
      <c r="B177" s="68"/>
      <c r="C177" s="68"/>
      <c r="D177" s="68"/>
      <c r="E177" s="2"/>
      <c r="F177" s="2"/>
      <c r="G177" s="2"/>
      <c r="J177" s="1" t="s">
        <v>158</v>
      </c>
    </row>
    <row r="178" spans="1:13" ht="13.5" x14ac:dyDescent="0.25">
      <c r="C178" s="212" t="s">
        <v>1</v>
      </c>
      <c r="D178" s="212"/>
      <c r="E178" s="233"/>
      <c r="F178" s="233"/>
      <c r="G178" s="233"/>
      <c r="H178" s="212" t="s">
        <v>2</v>
      </c>
      <c r="I178" s="212"/>
      <c r="J178" s="212"/>
      <c r="K178" s="212"/>
    </row>
    <row r="179" spans="1:13" ht="13.5" x14ac:dyDescent="0.25">
      <c r="A179" s="234" t="s">
        <v>23</v>
      </c>
      <c r="B179" s="236" t="s">
        <v>35</v>
      </c>
      <c r="C179" s="236" t="s">
        <v>36</v>
      </c>
      <c r="D179" s="236" t="s">
        <v>62</v>
      </c>
      <c r="E179" s="237" t="s">
        <v>39</v>
      </c>
      <c r="F179" s="237" t="s">
        <v>0</v>
      </c>
      <c r="G179" s="234" t="s">
        <v>72</v>
      </c>
      <c r="H179" s="237" t="s">
        <v>70</v>
      </c>
      <c r="I179" s="237" t="s">
        <v>71</v>
      </c>
      <c r="J179" s="237" t="s">
        <v>73</v>
      </c>
      <c r="K179" s="237" t="s">
        <v>74</v>
      </c>
      <c r="L179" s="184" t="s">
        <v>24</v>
      </c>
    </row>
    <row r="180" spans="1:13" ht="13.5" x14ac:dyDescent="0.2">
      <c r="A180" s="235"/>
      <c r="B180" s="236"/>
      <c r="C180" s="236"/>
      <c r="D180" s="236"/>
      <c r="E180" s="237"/>
      <c r="F180" s="237"/>
      <c r="G180" s="235"/>
      <c r="H180" s="237"/>
      <c r="I180" s="237"/>
      <c r="J180" s="237"/>
      <c r="K180" s="237"/>
      <c r="L180" s="183" t="s">
        <v>25</v>
      </c>
    </row>
    <row r="181" spans="1:13" ht="13.5" x14ac:dyDescent="0.25">
      <c r="A181" s="36" t="s">
        <v>163</v>
      </c>
      <c r="B181" s="134">
        <f>SUM(B182:B185)</f>
        <v>0</v>
      </c>
      <c r="C181" s="149">
        <f>1703798.84-D181</f>
        <v>1703793.28</v>
      </c>
      <c r="D181" s="149">
        <f>5.51+0.05</f>
        <v>5.56</v>
      </c>
      <c r="E181" s="134">
        <v>1682886.6</v>
      </c>
      <c r="F181" s="127">
        <f>E181/C181</f>
        <v>0.98772933298574817</v>
      </c>
      <c r="G181" s="161">
        <f>C181+D181-E181</f>
        <v>20912.239999999991</v>
      </c>
      <c r="H181" s="149">
        <v>27531.612000000001</v>
      </c>
      <c r="I181" s="134">
        <f>'CTAS DEUDORAS Y ACREEDORAS'!E187</f>
        <v>13169.050000000003</v>
      </c>
      <c r="J181" s="134">
        <f>'CTAS DEUDORAS Y ACREEDORAS'!F187</f>
        <v>19788.419999999998</v>
      </c>
      <c r="K181" s="140">
        <f>H181+I181-J181</f>
        <v>20912.242000000006</v>
      </c>
      <c r="L181" s="148">
        <v>1</v>
      </c>
      <c r="M181" s="162">
        <f>G181-K181</f>
        <v>-2.0000000149593689E-3</v>
      </c>
    </row>
    <row r="182" spans="1:13" ht="13.5" x14ac:dyDescent="0.25">
      <c r="A182" s="36"/>
      <c r="B182" s="134"/>
      <c r="C182" s="134"/>
      <c r="D182" s="134"/>
      <c r="E182" s="134"/>
      <c r="F182" s="124"/>
      <c r="G182" s="134"/>
      <c r="H182" s="134"/>
      <c r="I182" s="134"/>
      <c r="J182" s="134"/>
      <c r="K182" s="134"/>
      <c r="L182" s="123"/>
    </row>
    <row r="183" spans="1:13" ht="13.5" x14ac:dyDescent="0.25">
      <c r="A183" s="36"/>
      <c r="B183" s="134"/>
      <c r="C183" s="134"/>
      <c r="D183" s="134"/>
      <c r="E183" s="134"/>
      <c r="F183" s="124"/>
      <c r="G183" s="134"/>
      <c r="H183" s="134"/>
      <c r="I183" s="134"/>
      <c r="J183" s="134"/>
      <c r="K183" s="134"/>
      <c r="L183" s="123"/>
    </row>
    <row r="184" spans="1:13" ht="13.5" x14ac:dyDescent="0.25">
      <c r="A184" s="36"/>
      <c r="B184" s="134"/>
      <c r="C184" s="134"/>
      <c r="D184" s="134"/>
      <c r="E184" s="134"/>
      <c r="F184" s="124"/>
      <c r="G184" s="134"/>
      <c r="H184" s="134"/>
      <c r="I184" s="134"/>
      <c r="J184" s="134"/>
      <c r="K184" s="134"/>
      <c r="L184" s="123"/>
    </row>
    <row r="185" spans="1:13" ht="13.5" x14ac:dyDescent="0.25">
      <c r="A185" s="36"/>
      <c r="B185" s="134"/>
      <c r="C185" s="134"/>
      <c r="D185" s="134"/>
      <c r="E185" s="134"/>
      <c r="F185" s="124"/>
      <c r="G185" s="134"/>
      <c r="H185" s="134"/>
      <c r="I185" s="134"/>
      <c r="J185" s="134"/>
      <c r="K185" s="134"/>
      <c r="L185" s="123"/>
    </row>
    <row r="186" spans="1:13" ht="13.5" x14ac:dyDescent="0.25">
      <c r="A186" s="36" t="s">
        <v>164</v>
      </c>
      <c r="B186" s="134"/>
      <c r="C186" s="136"/>
      <c r="D186" s="134"/>
      <c r="E186" s="135"/>
      <c r="F186" s="124"/>
      <c r="G186" s="134"/>
      <c r="H186" s="134"/>
      <c r="I186" s="155">
        <v>33436.300000000003</v>
      </c>
      <c r="J186" s="134"/>
      <c r="K186" s="134"/>
      <c r="L186" s="123"/>
    </row>
    <row r="187" spans="1:13" ht="13.5" x14ac:dyDescent="0.25">
      <c r="A187" s="109" t="s">
        <v>162</v>
      </c>
      <c r="B187" s="136"/>
      <c r="C187" s="136"/>
      <c r="D187" s="136"/>
      <c r="E187" s="136"/>
      <c r="F187" s="126"/>
      <c r="G187" s="136"/>
      <c r="H187" s="155">
        <v>64.23</v>
      </c>
      <c r="I187" s="155">
        <v>469881.42</v>
      </c>
      <c r="J187" s="136">
        <v>21895.3</v>
      </c>
      <c r="K187" s="136"/>
      <c r="L187" s="125"/>
    </row>
    <row r="188" spans="1:13" ht="13.5" x14ac:dyDescent="0.25">
      <c r="A188" s="121" t="s">
        <v>165</v>
      </c>
      <c r="B188" s="134"/>
      <c r="C188" s="134"/>
      <c r="D188" s="134"/>
      <c r="E188" s="134"/>
      <c r="F188" s="127"/>
      <c r="G188" s="139"/>
      <c r="H188" s="134"/>
      <c r="I188" s="155">
        <v>3137.52</v>
      </c>
      <c r="J188" s="140"/>
      <c r="K188" s="140"/>
      <c r="L188" s="127"/>
    </row>
    <row r="189" spans="1:13" ht="13.5" x14ac:dyDescent="0.25">
      <c r="A189" s="36"/>
      <c r="B189" s="134"/>
      <c r="C189" s="134"/>
      <c r="D189" s="134"/>
      <c r="E189" s="134"/>
      <c r="F189" s="127"/>
      <c r="G189" s="141"/>
      <c r="H189" s="137"/>
      <c r="I189" s="137"/>
      <c r="J189" s="137"/>
      <c r="K189" s="142"/>
      <c r="L189" s="127"/>
    </row>
    <row r="190" spans="1:13" ht="13.5" x14ac:dyDescent="0.25">
      <c r="A190" s="36"/>
      <c r="B190" s="134"/>
      <c r="C190" s="134"/>
      <c r="D190" s="134"/>
      <c r="E190" s="134"/>
      <c r="F190" s="127"/>
      <c r="G190" s="141"/>
      <c r="H190" s="137"/>
      <c r="I190" s="137"/>
      <c r="J190" s="137"/>
      <c r="K190" s="142"/>
      <c r="L190" s="127"/>
    </row>
    <row r="191" spans="1:13" ht="13.5" x14ac:dyDescent="0.25">
      <c r="A191" s="36"/>
      <c r="B191" s="137"/>
      <c r="C191" s="137"/>
      <c r="D191" s="134"/>
      <c r="E191" s="137"/>
      <c r="F191" s="133"/>
      <c r="G191" s="141"/>
      <c r="H191" s="137"/>
      <c r="I191" s="137"/>
      <c r="J191" s="137"/>
      <c r="K191" s="142"/>
      <c r="L191" s="127"/>
    </row>
    <row r="192" spans="1:13" ht="13.5" x14ac:dyDescent="0.25">
      <c r="A192" s="36"/>
      <c r="B192" s="137"/>
      <c r="C192" s="137"/>
      <c r="D192" s="134"/>
      <c r="E192" s="137"/>
      <c r="F192" s="133"/>
      <c r="G192" s="141"/>
      <c r="H192" s="137"/>
      <c r="I192" s="137"/>
      <c r="J192" s="137"/>
      <c r="K192" s="142"/>
      <c r="L192" s="127"/>
    </row>
    <row r="193" spans="1:12" ht="13.5" x14ac:dyDescent="0.25">
      <c r="A193" s="36"/>
      <c r="B193" s="137"/>
      <c r="C193" s="137"/>
      <c r="D193" s="134"/>
      <c r="E193" s="137"/>
      <c r="F193" s="133"/>
      <c r="G193" s="141"/>
      <c r="H193" s="137"/>
      <c r="I193" s="137"/>
      <c r="J193" s="137"/>
      <c r="K193" s="142"/>
      <c r="L193" s="127"/>
    </row>
    <row r="194" spans="1:12" ht="13.5" x14ac:dyDescent="0.25">
      <c r="A194" s="36"/>
      <c r="B194" s="137"/>
      <c r="C194" s="137"/>
      <c r="D194" s="134"/>
      <c r="E194" s="137"/>
      <c r="F194" s="133"/>
      <c r="G194" s="141"/>
      <c r="H194" s="137"/>
      <c r="I194" s="137"/>
      <c r="J194" s="137"/>
      <c r="K194" s="142"/>
      <c r="L194" s="127"/>
    </row>
    <row r="195" spans="1:12" ht="13.5" x14ac:dyDescent="0.25">
      <c r="A195" s="36"/>
      <c r="B195" s="137"/>
      <c r="C195" s="137"/>
      <c r="D195" s="134"/>
      <c r="E195" s="137"/>
      <c r="F195" s="133"/>
      <c r="G195" s="141"/>
      <c r="H195" s="137"/>
      <c r="I195" s="137"/>
      <c r="J195" s="137"/>
      <c r="K195" s="142"/>
      <c r="L195" s="127"/>
    </row>
    <row r="196" spans="1:12" ht="13.5" x14ac:dyDescent="0.25">
      <c r="A196" s="36"/>
      <c r="B196" s="137"/>
      <c r="C196" s="137"/>
      <c r="D196" s="134"/>
      <c r="E196" s="137"/>
      <c r="F196" s="133"/>
      <c r="G196" s="141"/>
      <c r="H196" s="137"/>
      <c r="I196" s="137"/>
      <c r="J196" s="137"/>
      <c r="K196" s="142"/>
      <c r="L196" s="127"/>
    </row>
    <row r="197" spans="1:12" ht="13.5" x14ac:dyDescent="0.25">
      <c r="A197" s="36"/>
      <c r="B197" s="137"/>
      <c r="C197" s="137"/>
      <c r="D197" s="134"/>
      <c r="E197" s="137"/>
      <c r="F197" s="133"/>
      <c r="G197" s="141"/>
      <c r="H197" s="137"/>
      <c r="I197" s="137"/>
      <c r="J197" s="137"/>
      <c r="K197" s="142"/>
      <c r="L197" s="127"/>
    </row>
    <row r="198" spans="1:12" ht="13.5" x14ac:dyDescent="0.25">
      <c r="A198" s="36"/>
      <c r="B198" s="137"/>
      <c r="C198" s="137"/>
      <c r="D198" s="134"/>
      <c r="E198" s="137"/>
      <c r="F198" s="133"/>
      <c r="G198" s="141"/>
      <c r="H198" s="137"/>
      <c r="I198" s="137"/>
      <c r="J198" s="137"/>
      <c r="K198" s="142"/>
      <c r="L198" s="127"/>
    </row>
    <row r="199" spans="1:12" ht="13.5" x14ac:dyDescent="0.25">
      <c r="A199" s="146"/>
      <c r="B199" s="137"/>
      <c r="C199" s="137"/>
      <c r="D199" s="137"/>
      <c r="E199" s="137"/>
      <c r="F199" s="133"/>
      <c r="G199" s="141"/>
      <c r="H199" s="137"/>
      <c r="I199" s="138"/>
      <c r="J199" s="137"/>
      <c r="K199" s="142"/>
      <c r="L199" s="127"/>
    </row>
    <row r="200" spans="1:12" ht="13.5" x14ac:dyDescent="0.25">
      <c r="A200" s="36"/>
      <c r="B200" s="137"/>
      <c r="C200" s="137"/>
      <c r="D200" s="138"/>
      <c r="E200" s="137"/>
      <c r="F200" s="133"/>
      <c r="G200" s="141"/>
      <c r="H200" s="138"/>
      <c r="I200" s="138"/>
      <c r="J200" s="138"/>
      <c r="K200" s="142"/>
      <c r="L200" s="127"/>
    </row>
    <row r="201" spans="1:12" ht="13.5" x14ac:dyDescent="0.25">
      <c r="A201" s="36"/>
      <c r="B201" s="138"/>
      <c r="C201" s="138"/>
      <c r="D201" s="138"/>
      <c r="E201" s="138"/>
      <c r="F201" s="119"/>
      <c r="G201" s="141"/>
      <c r="H201" s="138"/>
      <c r="I201" s="138"/>
      <c r="J201" s="138"/>
      <c r="K201" s="142"/>
      <c r="L201" s="127"/>
    </row>
    <row r="202" spans="1:12" ht="13.5" x14ac:dyDescent="0.25">
      <c r="A202" s="36"/>
      <c r="B202" s="138"/>
      <c r="C202" s="138"/>
      <c r="D202" s="138"/>
      <c r="E202" s="138"/>
      <c r="F202" s="119"/>
      <c r="G202" s="143"/>
      <c r="H202" s="138"/>
      <c r="I202" s="138"/>
      <c r="J202" s="138"/>
      <c r="K202" s="138"/>
      <c r="L202" s="119"/>
    </row>
    <row r="203" spans="1:12" ht="13.5" x14ac:dyDescent="0.25">
      <c r="A203" s="36"/>
      <c r="B203" s="138"/>
      <c r="C203" s="138"/>
      <c r="D203" s="138"/>
      <c r="E203" s="138"/>
      <c r="F203" s="119"/>
      <c r="G203" s="143"/>
      <c r="H203" s="138"/>
      <c r="I203" s="138"/>
      <c r="J203" s="138"/>
      <c r="K203" s="138"/>
      <c r="L203" s="119"/>
    </row>
    <row r="204" spans="1:12" ht="13.5" x14ac:dyDescent="0.25">
      <c r="A204" s="36" t="s">
        <v>147</v>
      </c>
      <c r="B204" s="144">
        <f>SUM(B182:B200)</f>
        <v>0</v>
      </c>
      <c r="C204" s="144">
        <f>SUM(C182:C203)</f>
        <v>0</v>
      </c>
      <c r="D204" s="144">
        <f>SUM(D181:D200)</f>
        <v>5.56</v>
      </c>
      <c r="E204" s="144">
        <f>SUM(E181:E202)</f>
        <v>1682886.6</v>
      </c>
      <c r="F204" s="145"/>
      <c r="G204" s="144">
        <f>SUM(G181:G199)</f>
        <v>20912.239999999991</v>
      </c>
      <c r="H204" s="144">
        <f>SUM(H181:H201)</f>
        <v>27595.842000000001</v>
      </c>
      <c r="I204" s="144">
        <f>SUM(I181:I200)</f>
        <v>519624.29000000004</v>
      </c>
      <c r="J204" s="144">
        <f>SUM(J181:J199)</f>
        <v>41683.72</v>
      </c>
      <c r="K204" s="144">
        <f>SUM(K181:K199)</f>
        <v>20912.242000000006</v>
      </c>
      <c r="L204" s="147"/>
    </row>
    <row r="205" spans="1:12" ht="13.5" x14ac:dyDescent="0.25">
      <c r="B205" s="43"/>
      <c r="C205" s="43"/>
      <c r="D205" s="44"/>
      <c r="E205" s="43"/>
      <c r="F205" s="43"/>
      <c r="G205" s="43"/>
      <c r="H205" s="45"/>
      <c r="I205" s="45"/>
      <c r="J205" s="43"/>
      <c r="K205" s="43"/>
    </row>
    <row r="206" spans="1:12" ht="13.5" x14ac:dyDescent="0.25">
      <c r="A206" s="43"/>
      <c r="B206" s="208" t="s">
        <v>4</v>
      </c>
      <c r="C206" s="208"/>
      <c r="D206" s="209" t="s">
        <v>5</v>
      </c>
      <c r="E206" s="210"/>
      <c r="F206" s="211"/>
      <c r="G206" s="212" t="s">
        <v>77</v>
      </c>
      <c r="H206" s="212"/>
      <c r="I206" s="184" t="s">
        <v>0</v>
      </c>
      <c r="J206" s="115"/>
      <c r="K206" s="45"/>
      <c r="L206" s="43"/>
    </row>
    <row r="207" spans="1:12" ht="13.5" x14ac:dyDescent="0.25">
      <c r="B207" s="213" t="s">
        <v>8</v>
      </c>
      <c r="C207" s="213"/>
      <c r="D207" s="232"/>
      <c r="E207" s="210"/>
      <c r="F207" s="211"/>
      <c r="G207" s="214"/>
      <c r="H207" s="214"/>
      <c r="I207" s="22"/>
      <c r="J207" s="117"/>
      <c r="K207" s="117"/>
    </row>
    <row r="208" spans="1:12" ht="13.5" x14ac:dyDescent="0.25">
      <c r="B208" s="212" t="s">
        <v>6</v>
      </c>
      <c r="C208" s="212"/>
      <c r="D208" s="209"/>
      <c r="E208" s="210"/>
      <c r="F208" s="211"/>
      <c r="G208" s="214"/>
      <c r="H208" s="214"/>
      <c r="I208" s="22"/>
      <c r="J208" s="117"/>
      <c r="K208" s="117"/>
    </row>
    <row r="209" spans="1:13" ht="13.5" x14ac:dyDescent="0.25">
      <c r="B209" s="212" t="s">
        <v>7</v>
      </c>
      <c r="C209" s="212"/>
      <c r="D209" s="216"/>
      <c r="E209" s="217"/>
      <c r="F209" s="218"/>
      <c r="G209" s="214"/>
      <c r="H209" s="214"/>
      <c r="I209" s="47"/>
      <c r="J209" s="116"/>
      <c r="K209" s="114"/>
    </row>
    <row r="210" spans="1:13" ht="13.5" x14ac:dyDescent="0.25">
      <c r="B210" s="212" t="s">
        <v>15</v>
      </c>
      <c r="C210" s="212"/>
      <c r="D210" s="209"/>
      <c r="E210" s="210"/>
      <c r="F210" s="211"/>
      <c r="G210" s="214"/>
      <c r="H210" s="214"/>
      <c r="I210" s="22"/>
      <c r="J210" s="116"/>
      <c r="K210" s="116"/>
      <c r="L210" s="117"/>
    </row>
    <row r="211" spans="1:13" ht="13.5" x14ac:dyDescent="0.25">
      <c r="B211" s="38"/>
      <c r="C211" s="38"/>
      <c r="D211" s="38"/>
      <c r="E211" s="38"/>
      <c r="F211" s="38"/>
      <c r="G211" s="23"/>
      <c r="H211" s="23"/>
      <c r="I211" s="24"/>
      <c r="J211" s="1" t="s">
        <v>159</v>
      </c>
    </row>
    <row r="212" spans="1:13" x14ac:dyDescent="0.2">
      <c r="C212" s="43"/>
      <c r="E212" s="116"/>
      <c r="G212" s="122"/>
    </row>
    <row r="213" spans="1:13" ht="16.5" x14ac:dyDescent="0.3">
      <c r="A213" s="5"/>
      <c r="B213" s="219" t="s">
        <v>12</v>
      </c>
      <c r="C213" s="219"/>
      <c r="D213" s="185"/>
      <c r="E213" s="120"/>
      <c r="F213" s="5"/>
      <c r="G213" s="215" t="s">
        <v>60</v>
      </c>
      <c r="H213" s="215"/>
      <c r="I213" s="5"/>
      <c r="J213" s="215" t="s">
        <v>11</v>
      </c>
      <c r="K213" s="215"/>
      <c r="L213" s="5"/>
    </row>
    <row r="214" spans="1:13" ht="16.5" x14ac:dyDescent="0.3">
      <c r="A214" s="5"/>
      <c r="B214" s="185"/>
      <c r="C214" s="185"/>
      <c r="D214" s="185"/>
      <c r="E214" s="5"/>
      <c r="F214" s="5"/>
      <c r="G214" s="186"/>
      <c r="H214" s="186"/>
      <c r="I214" s="5"/>
      <c r="J214" s="186"/>
      <c r="K214" s="186"/>
      <c r="L214" s="5"/>
    </row>
    <row r="215" spans="1:13" ht="16.5" x14ac:dyDescent="0.3">
      <c r="A215" s="5"/>
      <c r="B215" s="219"/>
      <c r="C215" s="219"/>
      <c r="D215" s="219"/>
      <c r="E215" s="5"/>
      <c r="F215" s="220"/>
      <c r="G215" s="220"/>
      <c r="H215" s="220"/>
      <c r="I215" s="5"/>
      <c r="J215" s="215"/>
      <c r="K215" s="215"/>
      <c r="L215" s="5"/>
    </row>
    <row r="216" spans="1:13" ht="16.5" x14ac:dyDescent="0.3">
      <c r="A216" s="9"/>
      <c r="B216" s="221" t="s">
        <v>166</v>
      </c>
      <c r="C216" s="221"/>
      <c r="D216" s="221"/>
      <c r="E216" s="39"/>
      <c r="F216" s="222" t="s">
        <v>157</v>
      </c>
      <c r="G216" s="222"/>
      <c r="H216" s="222"/>
      <c r="I216" s="27"/>
      <c r="J216" s="222" t="s">
        <v>167</v>
      </c>
      <c r="K216" s="222"/>
      <c r="L216" s="5"/>
    </row>
    <row r="217" spans="1:13" ht="15.75" x14ac:dyDescent="0.25">
      <c r="A217" s="201" t="s">
        <v>161</v>
      </c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</row>
    <row r="218" spans="1:13" ht="15.75" x14ac:dyDescent="0.25">
      <c r="A218" s="201" t="s">
        <v>14</v>
      </c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</row>
    <row r="219" spans="1:13" ht="15.75" x14ac:dyDescent="0.25">
      <c r="A219" s="40" t="s">
        <v>160</v>
      </c>
      <c r="B219" s="182"/>
      <c r="C219" s="182"/>
      <c r="D219" s="182"/>
      <c r="E219" s="182"/>
      <c r="F219" s="182"/>
      <c r="G219" s="182"/>
      <c r="H219" s="182"/>
      <c r="I219" s="182"/>
      <c r="J219" s="102">
        <v>45473</v>
      </c>
      <c r="K219" s="182"/>
      <c r="L219" s="118"/>
    </row>
    <row r="220" spans="1:13" x14ac:dyDescent="0.2">
      <c r="B220" s="68"/>
      <c r="C220" s="68"/>
      <c r="D220" s="68"/>
      <c r="E220" s="2"/>
      <c r="F220" s="2"/>
      <c r="G220" s="2"/>
      <c r="J220" s="1" t="s">
        <v>158</v>
      </c>
    </row>
    <row r="221" spans="1:13" ht="13.5" x14ac:dyDescent="0.25">
      <c r="C221" s="212" t="s">
        <v>1</v>
      </c>
      <c r="D221" s="212"/>
      <c r="E221" s="233"/>
      <c r="F221" s="233"/>
      <c r="G221" s="233"/>
      <c r="H221" s="212" t="s">
        <v>2</v>
      </c>
      <c r="I221" s="212"/>
      <c r="J221" s="212"/>
      <c r="K221" s="212"/>
      <c r="M221" s="162"/>
    </row>
    <row r="222" spans="1:13" ht="13.5" x14ac:dyDescent="0.25">
      <c r="A222" s="234" t="s">
        <v>23</v>
      </c>
      <c r="B222" s="236" t="s">
        <v>35</v>
      </c>
      <c r="C222" s="236" t="s">
        <v>36</v>
      </c>
      <c r="D222" s="236" t="s">
        <v>62</v>
      </c>
      <c r="E222" s="237" t="s">
        <v>39</v>
      </c>
      <c r="F222" s="237" t="s">
        <v>0</v>
      </c>
      <c r="G222" s="234" t="s">
        <v>72</v>
      </c>
      <c r="H222" s="237" t="s">
        <v>70</v>
      </c>
      <c r="I222" s="237" t="s">
        <v>71</v>
      </c>
      <c r="J222" s="237" t="s">
        <v>73</v>
      </c>
      <c r="K222" s="237" t="s">
        <v>74</v>
      </c>
      <c r="L222" s="184" t="s">
        <v>24</v>
      </c>
    </row>
    <row r="223" spans="1:13" ht="13.5" x14ac:dyDescent="0.2">
      <c r="A223" s="235"/>
      <c r="B223" s="236"/>
      <c r="C223" s="236"/>
      <c r="D223" s="236"/>
      <c r="E223" s="237"/>
      <c r="F223" s="237"/>
      <c r="G223" s="235"/>
      <c r="H223" s="237"/>
      <c r="I223" s="237"/>
      <c r="J223" s="237"/>
      <c r="K223" s="237"/>
      <c r="L223" s="183" t="s">
        <v>25</v>
      </c>
    </row>
    <row r="224" spans="1:13" ht="13.5" x14ac:dyDescent="0.25">
      <c r="A224" s="36" t="s">
        <v>163</v>
      </c>
      <c r="B224" s="134">
        <f>SUM(B225:B228)</f>
        <v>0</v>
      </c>
      <c r="C224" s="149">
        <f>2146017.53-D224</f>
        <v>2146009.94</v>
      </c>
      <c r="D224" s="149">
        <f>7.54+0.05</f>
        <v>7.59</v>
      </c>
      <c r="E224" s="134">
        <v>2024989.72</v>
      </c>
      <c r="F224" s="127">
        <f>E224/C224</f>
        <v>0.94360686884796074</v>
      </c>
      <c r="G224" s="161">
        <f>C224+D224-E224</f>
        <v>121027.80999999982</v>
      </c>
      <c r="H224" s="149">
        <v>125500.61</v>
      </c>
      <c r="I224" s="134">
        <f>'CTAS DEUDORAS Y ACREEDORAS'!E224</f>
        <v>35286.949999999997</v>
      </c>
      <c r="J224" s="134">
        <f>'CTAS DEUDORAS Y ACREEDORAS'!F224</f>
        <v>39759.75</v>
      </c>
      <c r="K224" s="140">
        <f>H224+I224-J224</f>
        <v>121027.81</v>
      </c>
      <c r="L224" s="148">
        <v>1</v>
      </c>
      <c r="M224" s="162">
        <f>G224-K224</f>
        <v>-1.7462298274040222E-10</v>
      </c>
    </row>
    <row r="225" spans="1:12" ht="13.5" x14ac:dyDescent="0.25">
      <c r="A225" s="36"/>
      <c r="B225" s="134"/>
      <c r="C225" s="134"/>
      <c r="D225" s="134"/>
      <c r="E225" s="134"/>
      <c r="F225" s="124"/>
      <c r="G225" s="134"/>
      <c r="H225" s="134"/>
      <c r="I225" s="134"/>
      <c r="J225" s="134"/>
      <c r="K225" s="134"/>
      <c r="L225" s="123"/>
    </row>
    <row r="226" spans="1:12" ht="13.5" x14ac:dyDescent="0.25">
      <c r="A226" s="36"/>
      <c r="B226" s="134"/>
      <c r="C226" s="134"/>
      <c r="D226" s="134"/>
      <c r="E226" s="134"/>
      <c r="F226" s="124"/>
      <c r="G226" s="134"/>
      <c r="H226" s="134"/>
      <c r="I226" s="134"/>
      <c r="J226" s="134"/>
      <c r="K226" s="134"/>
      <c r="L226" s="123"/>
    </row>
    <row r="227" spans="1:12" ht="13.5" x14ac:dyDescent="0.25">
      <c r="A227" s="36"/>
      <c r="B227" s="134"/>
      <c r="C227" s="134"/>
      <c r="D227" s="134"/>
      <c r="E227" s="134"/>
      <c r="F227" s="124"/>
      <c r="G227" s="134"/>
      <c r="H227" s="134"/>
      <c r="I227" s="134"/>
      <c r="J227" s="134"/>
      <c r="K227" s="134"/>
      <c r="L227" s="123"/>
    </row>
    <row r="228" spans="1:12" ht="13.5" x14ac:dyDescent="0.25">
      <c r="A228" s="36"/>
      <c r="B228" s="134"/>
      <c r="C228" s="134"/>
      <c r="D228" s="134"/>
      <c r="E228" s="134"/>
      <c r="F228" s="124"/>
      <c r="G228" s="134"/>
      <c r="H228" s="134"/>
      <c r="I228" s="134"/>
      <c r="J228" s="134"/>
      <c r="K228" s="134"/>
      <c r="L228" s="123"/>
    </row>
    <row r="229" spans="1:12" ht="13.5" x14ac:dyDescent="0.25">
      <c r="A229" s="36" t="s">
        <v>164</v>
      </c>
      <c r="B229" s="134"/>
      <c r="C229" s="136"/>
      <c r="D229" s="134"/>
      <c r="E229" s="135"/>
      <c r="F229" s="124"/>
      <c r="G229" s="134"/>
      <c r="H229" s="134"/>
      <c r="I229" s="155">
        <v>33436.300000000003</v>
      </c>
      <c r="J229" s="134"/>
      <c r="K229" s="134"/>
      <c r="L229" s="123"/>
    </row>
    <row r="230" spans="1:12" ht="13.5" x14ac:dyDescent="0.25">
      <c r="A230" s="109" t="s">
        <v>162</v>
      </c>
      <c r="B230" s="136"/>
      <c r="C230" s="136"/>
      <c r="D230" s="136"/>
      <c r="E230" s="136"/>
      <c r="F230" s="126"/>
      <c r="G230" s="136"/>
      <c r="H230" s="155">
        <v>64.23</v>
      </c>
      <c r="I230" s="155">
        <v>469881.42</v>
      </c>
      <c r="J230" s="136">
        <v>21895.3</v>
      </c>
      <c r="K230" s="136"/>
      <c r="L230" s="125"/>
    </row>
    <row r="231" spans="1:12" ht="13.5" x14ac:dyDescent="0.25">
      <c r="A231" s="121" t="s">
        <v>165</v>
      </c>
      <c r="B231" s="134"/>
      <c r="C231" s="134"/>
      <c r="D231" s="134"/>
      <c r="E231" s="134"/>
      <c r="F231" s="127"/>
      <c r="G231" s="139"/>
      <c r="H231" s="134"/>
      <c r="I231" s="155">
        <v>3137.52</v>
      </c>
      <c r="J231" s="140"/>
      <c r="K231" s="140"/>
      <c r="L231" s="127"/>
    </row>
    <row r="232" spans="1:12" ht="13.5" x14ac:dyDescent="0.25">
      <c r="A232" s="36"/>
      <c r="B232" s="134"/>
      <c r="C232" s="134"/>
      <c r="D232" s="134"/>
      <c r="E232" s="134"/>
      <c r="F232" s="127"/>
      <c r="G232" s="141"/>
      <c r="H232" s="137"/>
      <c r="I232" s="137"/>
      <c r="J232" s="137"/>
      <c r="K232" s="142"/>
      <c r="L232" s="127"/>
    </row>
    <row r="233" spans="1:12" ht="13.5" x14ac:dyDescent="0.25">
      <c r="A233" s="36"/>
      <c r="B233" s="134"/>
      <c r="C233" s="134"/>
      <c r="D233" s="134"/>
      <c r="E233" s="134"/>
      <c r="F233" s="127"/>
      <c r="G233" s="141"/>
      <c r="H233" s="137"/>
      <c r="I233" s="137"/>
      <c r="J233" s="137"/>
      <c r="K233" s="142"/>
      <c r="L233" s="127"/>
    </row>
    <row r="234" spans="1:12" ht="13.5" x14ac:dyDescent="0.25">
      <c r="A234" s="36"/>
      <c r="B234" s="137"/>
      <c r="C234" s="137"/>
      <c r="D234" s="134"/>
      <c r="E234" s="137"/>
      <c r="F234" s="133"/>
      <c r="G234" s="141"/>
      <c r="H234" s="137"/>
      <c r="I234" s="137"/>
      <c r="J234" s="137"/>
      <c r="K234" s="142"/>
      <c r="L234" s="127"/>
    </row>
    <row r="235" spans="1:12" ht="13.5" x14ac:dyDescent="0.25">
      <c r="A235" s="36"/>
      <c r="B235" s="137"/>
      <c r="C235" s="137"/>
      <c r="D235" s="134"/>
      <c r="E235" s="137"/>
      <c r="F235" s="133"/>
      <c r="G235" s="141"/>
      <c r="H235" s="137"/>
      <c r="I235" s="137"/>
      <c r="J235" s="137"/>
      <c r="K235" s="142"/>
      <c r="L235" s="127"/>
    </row>
    <row r="236" spans="1:12" ht="13.5" x14ac:dyDescent="0.25">
      <c r="A236" s="36"/>
      <c r="B236" s="137"/>
      <c r="C236" s="137"/>
      <c r="D236" s="134"/>
      <c r="E236" s="137"/>
      <c r="F236" s="133"/>
      <c r="G236" s="141"/>
      <c r="H236" s="137"/>
      <c r="I236" s="137"/>
      <c r="J236" s="137"/>
      <c r="K236" s="142"/>
      <c r="L236" s="127"/>
    </row>
    <row r="237" spans="1:12" ht="13.5" x14ac:dyDescent="0.25">
      <c r="A237" s="36"/>
      <c r="B237" s="137"/>
      <c r="C237" s="137"/>
      <c r="D237" s="134"/>
      <c r="E237" s="137"/>
      <c r="F237" s="133"/>
      <c r="G237" s="141"/>
      <c r="H237" s="137"/>
      <c r="I237" s="137"/>
      <c r="J237" s="137"/>
      <c r="K237" s="142"/>
      <c r="L237" s="127"/>
    </row>
    <row r="238" spans="1:12" ht="13.5" x14ac:dyDescent="0.25">
      <c r="A238" s="36"/>
      <c r="B238" s="137"/>
      <c r="C238" s="137"/>
      <c r="D238" s="134"/>
      <c r="E238" s="137"/>
      <c r="F238" s="133"/>
      <c r="G238" s="141"/>
      <c r="H238" s="137"/>
      <c r="I238" s="137"/>
      <c r="J238" s="137"/>
      <c r="K238" s="142"/>
      <c r="L238" s="127"/>
    </row>
    <row r="239" spans="1:12" ht="13.5" x14ac:dyDescent="0.25">
      <c r="A239" s="36"/>
      <c r="B239" s="137"/>
      <c r="C239" s="137"/>
      <c r="D239" s="134"/>
      <c r="E239" s="137"/>
      <c r="F239" s="133"/>
      <c r="G239" s="141"/>
      <c r="H239" s="137"/>
      <c r="I239" s="137"/>
      <c r="J239" s="137"/>
      <c r="K239" s="142"/>
      <c r="L239" s="127"/>
    </row>
    <row r="240" spans="1:12" ht="13.5" x14ac:dyDescent="0.25">
      <c r="A240" s="36"/>
      <c r="B240" s="137"/>
      <c r="C240" s="137"/>
      <c r="D240" s="134"/>
      <c r="E240" s="137"/>
      <c r="F240" s="133"/>
      <c r="G240" s="141"/>
      <c r="H240" s="137"/>
      <c r="I240" s="137"/>
      <c r="J240" s="137"/>
      <c r="K240" s="142"/>
      <c r="L240" s="127"/>
    </row>
    <row r="241" spans="1:12" ht="13.5" x14ac:dyDescent="0.25">
      <c r="A241" s="36"/>
      <c r="B241" s="137"/>
      <c r="C241" s="137"/>
      <c r="D241" s="134"/>
      <c r="E241" s="137"/>
      <c r="F241" s="133"/>
      <c r="G241" s="141"/>
      <c r="H241" s="137"/>
      <c r="I241" s="137"/>
      <c r="J241" s="137"/>
      <c r="K241" s="142"/>
      <c r="L241" s="127"/>
    </row>
    <row r="242" spans="1:12" ht="13.5" x14ac:dyDescent="0.25">
      <c r="A242" s="146"/>
      <c r="B242" s="137"/>
      <c r="C242" s="137"/>
      <c r="D242" s="137"/>
      <c r="E242" s="137"/>
      <c r="F242" s="133"/>
      <c r="G242" s="141"/>
      <c r="H242" s="137"/>
      <c r="I242" s="138"/>
      <c r="J242" s="137"/>
      <c r="K242" s="142"/>
      <c r="L242" s="127"/>
    </row>
    <row r="243" spans="1:12" ht="13.5" x14ac:dyDescent="0.25">
      <c r="A243" s="36"/>
      <c r="B243" s="137"/>
      <c r="C243" s="137"/>
      <c r="D243" s="138"/>
      <c r="E243" s="137"/>
      <c r="F243" s="133"/>
      <c r="G243" s="141"/>
      <c r="H243" s="138"/>
      <c r="I243" s="138"/>
      <c r="J243" s="138"/>
      <c r="K243" s="142"/>
      <c r="L243" s="127"/>
    </row>
    <row r="244" spans="1:12" ht="13.5" x14ac:dyDescent="0.25">
      <c r="A244" s="36"/>
      <c r="B244" s="138"/>
      <c r="C244" s="138"/>
      <c r="D244" s="138"/>
      <c r="E244" s="138"/>
      <c r="F244" s="119"/>
      <c r="G244" s="141"/>
      <c r="H244" s="138"/>
      <c r="I244" s="138"/>
      <c r="J244" s="138"/>
      <c r="K244" s="142"/>
      <c r="L244" s="127"/>
    </row>
    <row r="245" spans="1:12" ht="13.5" x14ac:dyDescent="0.25">
      <c r="A245" s="36"/>
      <c r="B245" s="138"/>
      <c r="C245" s="138"/>
      <c r="D245" s="138"/>
      <c r="E245" s="138"/>
      <c r="F245" s="119"/>
      <c r="G245" s="143"/>
      <c r="H245" s="138"/>
      <c r="I245" s="138"/>
      <c r="J245" s="138"/>
      <c r="K245" s="138"/>
      <c r="L245" s="119"/>
    </row>
    <row r="246" spans="1:12" ht="13.5" x14ac:dyDescent="0.25">
      <c r="A246" s="36"/>
      <c r="B246" s="138"/>
      <c r="C246" s="138"/>
      <c r="D246" s="138"/>
      <c r="E246" s="138"/>
      <c r="F246" s="119"/>
      <c r="G246" s="143"/>
      <c r="H246" s="138"/>
      <c r="I246" s="138"/>
      <c r="J246" s="138"/>
      <c r="K246" s="138"/>
      <c r="L246" s="119"/>
    </row>
    <row r="247" spans="1:12" ht="13.5" x14ac:dyDescent="0.25">
      <c r="A247" s="36" t="s">
        <v>147</v>
      </c>
      <c r="B247" s="144">
        <f>SUM(B225:B243)</f>
        <v>0</v>
      </c>
      <c r="C247" s="144">
        <f>SUM(C225:C246)</f>
        <v>0</v>
      </c>
      <c r="D247" s="144">
        <f>SUM(D224:D243)</f>
        <v>7.59</v>
      </c>
      <c r="E247" s="144">
        <f>SUM(E224:E245)</f>
        <v>2024989.72</v>
      </c>
      <c r="F247" s="145"/>
      <c r="G247" s="144">
        <f>SUM(G224:G242)</f>
        <v>121027.80999999982</v>
      </c>
      <c r="H247" s="144">
        <f>SUM(H224:H244)</f>
        <v>125564.84</v>
      </c>
      <c r="I247" s="144">
        <f>SUM(I224:I243)</f>
        <v>541742.18999999994</v>
      </c>
      <c r="J247" s="144">
        <f>SUM(J224:J242)</f>
        <v>61655.05</v>
      </c>
      <c r="K247" s="144">
        <f>SUM(K224:K242)</f>
        <v>121027.81</v>
      </c>
      <c r="L247" s="147"/>
    </row>
    <row r="248" spans="1:12" ht="13.5" x14ac:dyDescent="0.25">
      <c r="B248" s="43"/>
      <c r="C248" s="43"/>
      <c r="D248" s="44"/>
      <c r="E248" s="43"/>
      <c r="F248" s="43"/>
      <c r="G248" s="43"/>
      <c r="H248" s="45"/>
      <c r="I248" s="45"/>
      <c r="J248" s="43"/>
      <c r="K248" s="43"/>
    </row>
    <row r="249" spans="1:12" ht="13.5" x14ac:dyDescent="0.25">
      <c r="A249" s="43"/>
      <c r="B249" s="208" t="s">
        <v>4</v>
      </c>
      <c r="C249" s="208"/>
      <c r="D249" s="209" t="s">
        <v>5</v>
      </c>
      <c r="E249" s="210"/>
      <c r="F249" s="211"/>
      <c r="G249" s="212" t="s">
        <v>77</v>
      </c>
      <c r="H249" s="212"/>
      <c r="I249" s="184" t="s">
        <v>0</v>
      </c>
      <c r="J249" s="115"/>
      <c r="K249" s="45"/>
      <c r="L249" s="43"/>
    </row>
    <row r="250" spans="1:12" ht="13.5" x14ac:dyDescent="0.25">
      <c r="B250" s="213" t="s">
        <v>8</v>
      </c>
      <c r="C250" s="213"/>
      <c r="D250" s="232"/>
      <c r="E250" s="210"/>
      <c r="F250" s="211"/>
      <c r="G250" s="214"/>
      <c r="H250" s="214"/>
      <c r="I250" s="22"/>
      <c r="J250" s="117"/>
      <c r="K250" s="117"/>
    </row>
    <row r="251" spans="1:12" ht="13.5" x14ac:dyDescent="0.25">
      <c r="B251" s="212" t="s">
        <v>6</v>
      </c>
      <c r="C251" s="212"/>
      <c r="D251" s="209"/>
      <c r="E251" s="210"/>
      <c r="F251" s="211"/>
      <c r="G251" s="214"/>
      <c r="H251" s="214"/>
      <c r="I251" s="22"/>
      <c r="J251" s="117"/>
      <c r="K251" s="117"/>
    </row>
    <row r="252" spans="1:12" ht="13.5" x14ac:dyDescent="0.25">
      <c r="B252" s="212" t="s">
        <v>7</v>
      </c>
      <c r="C252" s="212"/>
      <c r="D252" s="216"/>
      <c r="E252" s="217"/>
      <c r="F252" s="218"/>
      <c r="G252" s="214"/>
      <c r="H252" s="214"/>
      <c r="I252" s="47"/>
      <c r="J252" s="116"/>
      <c r="K252" s="114"/>
    </row>
    <row r="253" spans="1:12" ht="13.5" x14ac:dyDescent="0.25">
      <c r="B253" s="212" t="s">
        <v>15</v>
      </c>
      <c r="C253" s="212"/>
      <c r="D253" s="209"/>
      <c r="E253" s="210"/>
      <c r="F253" s="211"/>
      <c r="G253" s="214"/>
      <c r="H253" s="214"/>
      <c r="I253" s="22"/>
      <c r="J253" s="116"/>
      <c r="K253" s="116"/>
      <c r="L253" s="117"/>
    </row>
    <row r="254" spans="1:12" ht="13.5" x14ac:dyDescent="0.25">
      <c r="B254" s="38"/>
      <c r="C254" s="38"/>
      <c r="D254" s="38"/>
      <c r="E254" s="38"/>
      <c r="F254" s="38"/>
      <c r="G254" s="23"/>
      <c r="H254" s="23"/>
      <c r="I254" s="24"/>
      <c r="J254" s="1" t="s">
        <v>159</v>
      </c>
    </row>
    <row r="255" spans="1:12" x14ac:dyDescent="0.2">
      <c r="C255" s="43"/>
      <c r="E255" s="116"/>
      <c r="G255" s="122"/>
    </row>
    <row r="256" spans="1:12" ht="16.5" x14ac:dyDescent="0.3">
      <c r="A256" s="5"/>
      <c r="B256" s="219" t="s">
        <v>12</v>
      </c>
      <c r="C256" s="219"/>
      <c r="D256" s="185"/>
      <c r="E256" s="120"/>
      <c r="F256" s="5"/>
      <c r="G256" s="215" t="s">
        <v>60</v>
      </c>
      <c r="H256" s="215"/>
      <c r="I256" s="5"/>
      <c r="J256" s="215" t="s">
        <v>11</v>
      </c>
      <c r="K256" s="215"/>
      <c r="L256" s="5"/>
    </row>
    <row r="257" spans="1:13" ht="16.5" x14ac:dyDescent="0.3">
      <c r="A257" s="5"/>
      <c r="B257" s="185"/>
      <c r="C257" s="185"/>
      <c r="D257" s="185"/>
      <c r="E257" s="5"/>
      <c r="F257" s="5"/>
      <c r="G257" s="186"/>
      <c r="H257" s="186"/>
      <c r="I257" s="5"/>
      <c r="J257" s="186"/>
      <c r="K257" s="186"/>
      <c r="L257" s="5"/>
    </row>
    <row r="258" spans="1:13" ht="16.5" x14ac:dyDescent="0.3">
      <c r="A258" s="5"/>
      <c r="B258" s="219"/>
      <c r="C258" s="219"/>
      <c r="D258" s="219"/>
      <c r="E258" s="5"/>
      <c r="F258" s="220"/>
      <c r="G258" s="220"/>
      <c r="H258" s="220"/>
      <c r="I258" s="5"/>
      <c r="J258" s="215"/>
      <c r="K258" s="215"/>
      <c r="L258" s="5"/>
    </row>
    <row r="259" spans="1:13" ht="16.5" x14ac:dyDescent="0.3">
      <c r="A259" s="9"/>
      <c r="B259" s="221" t="s">
        <v>166</v>
      </c>
      <c r="C259" s="221"/>
      <c r="D259" s="221"/>
      <c r="E259" s="39"/>
      <c r="F259" s="222" t="s">
        <v>157</v>
      </c>
      <c r="G259" s="222"/>
      <c r="H259" s="222"/>
      <c r="I259" s="27"/>
      <c r="J259" s="222" t="s">
        <v>167</v>
      </c>
      <c r="K259" s="222"/>
      <c r="L259" s="5"/>
    </row>
    <row r="260" spans="1:13" ht="15.75" x14ac:dyDescent="0.25">
      <c r="A260" s="201" t="s">
        <v>161</v>
      </c>
      <c r="B260" s="201"/>
      <c r="C260" s="201"/>
      <c r="D260" s="201"/>
      <c r="E260" s="201"/>
      <c r="F260" s="201"/>
      <c r="G260" s="201"/>
      <c r="H260" s="201"/>
      <c r="I260" s="201"/>
      <c r="J260" s="201"/>
      <c r="K260" s="201"/>
      <c r="L260" s="201"/>
    </row>
    <row r="261" spans="1:13" ht="15.75" x14ac:dyDescent="0.25">
      <c r="A261" s="201" t="s">
        <v>14</v>
      </c>
      <c r="B261" s="201"/>
      <c r="C261" s="201"/>
      <c r="D261" s="201"/>
      <c r="E261" s="201"/>
      <c r="F261" s="201"/>
      <c r="G261" s="201"/>
      <c r="H261" s="201"/>
      <c r="I261" s="201"/>
      <c r="J261" s="201"/>
      <c r="K261" s="201"/>
      <c r="L261" s="201"/>
    </row>
    <row r="262" spans="1:13" ht="15.75" x14ac:dyDescent="0.25">
      <c r="A262" s="40" t="s">
        <v>160</v>
      </c>
      <c r="B262" s="182"/>
      <c r="C262" s="182"/>
      <c r="D262" s="182"/>
      <c r="E262" s="182"/>
      <c r="F262" s="182"/>
      <c r="G262" s="182"/>
      <c r="H262" s="182"/>
      <c r="I262" s="182"/>
      <c r="J262" s="102">
        <v>45504</v>
      </c>
      <c r="K262" s="182"/>
      <c r="L262" s="118"/>
    </row>
    <row r="263" spans="1:13" x14ac:dyDescent="0.2">
      <c r="B263" s="68"/>
      <c r="C263" s="68"/>
      <c r="D263" s="68"/>
      <c r="E263" s="2"/>
      <c r="F263" s="2"/>
      <c r="G263" s="2"/>
      <c r="J263" s="1" t="s">
        <v>158</v>
      </c>
    </row>
    <row r="264" spans="1:13" ht="13.5" x14ac:dyDescent="0.25">
      <c r="C264" s="212" t="s">
        <v>1</v>
      </c>
      <c r="D264" s="212"/>
      <c r="E264" s="233"/>
      <c r="F264" s="233"/>
      <c r="G264" s="233"/>
      <c r="H264" s="212" t="s">
        <v>2</v>
      </c>
      <c r="I264" s="212"/>
      <c r="J264" s="212"/>
      <c r="K264" s="212"/>
    </row>
    <row r="265" spans="1:13" ht="13.5" x14ac:dyDescent="0.25">
      <c r="A265" s="234" t="s">
        <v>23</v>
      </c>
      <c r="B265" s="236" t="s">
        <v>35</v>
      </c>
      <c r="C265" s="236" t="s">
        <v>36</v>
      </c>
      <c r="D265" s="236" t="s">
        <v>62</v>
      </c>
      <c r="E265" s="237" t="s">
        <v>39</v>
      </c>
      <c r="F265" s="237" t="s">
        <v>0</v>
      </c>
      <c r="G265" s="234" t="s">
        <v>72</v>
      </c>
      <c r="H265" s="237" t="s">
        <v>70</v>
      </c>
      <c r="I265" s="237" t="s">
        <v>71</v>
      </c>
      <c r="J265" s="237" t="s">
        <v>73</v>
      </c>
      <c r="K265" s="237" t="s">
        <v>74</v>
      </c>
      <c r="L265" s="184" t="s">
        <v>24</v>
      </c>
    </row>
    <row r="266" spans="1:13" ht="13.5" x14ac:dyDescent="0.2">
      <c r="A266" s="235"/>
      <c r="B266" s="236"/>
      <c r="C266" s="236"/>
      <c r="D266" s="236"/>
      <c r="E266" s="237"/>
      <c r="F266" s="237"/>
      <c r="G266" s="235"/>
      <c r="H266" s="237"/>
      <c r="I266" s="237"/>
      <c r="J266" s="237"/>
      <c r="K266" s="237"/>
      <c r="L266" s="183" t="s">
        <v>25</v>
      </c>
    </row>
    <row r="267" spans="1:13" ht="13.5" x14ac:dyDescent="0.25">
      <c r="A267" s="36" t="s">
        <v>163</v>
      </c>
      <c r="B267" s="134">
        <f>SUM(B268:B271)</f>
        <v>0</v>
      </c>
      <c r="C267" s="149">
        <f>2979352.74-D267</f>
        <v>2979343.2600000002</v>
      </c>
      <c r="D267" s="149">
        <f>9.43+0.05</f>
        <v>9.48</v>
      </c>
      <c r="E267" s="134">
        <v>2587087</v>
      </c>
      <c r="F267" s="127">
        <f>E267/C267</f>
        <v>0.86834136728508404</v>
      </c>
      <c r="G267" s="161">
        <f>C267+D267-E267</f>
        <v>392265.74000000022</v>
      </c>
      <c r="H267" s="149">
        <v>379201.34</v>
      </c>
      <c r="I267" s="134">
        <f>'CTAS DEUDORAS Y ACREEDORAS'!E261</f>
        <v>27052.849999999991</v>
      </c>
      <c r="J267" s="134">
        <f>'CTAS DEUDORAS Y ACREEDORAS'!F261</f>
        <v>13988.45</v>
      </c>
      <c r="K267" s="140">
        <f>H267+I267-J267</f>
        <v>392265.74</v>
      </c>
      <c r="L267" s="148">
        <v>1</v>
      </c>
      <c r="M267" s="162">
        <f>G267-K267</f>
        <v>0</v>
      </c>
    </row>
    <row r="268" spans="1:13" ht="13.5" x14ac:dyDescent="0.25">
      <c r="A268" s="36"/>
      <c r="B268" s="134"/>
      <c r="C268" s="134"/>
      <c r="D268" s="134"/>
      <c r="E268" s="134"/>
      <c r="F268" s="124"/>
      <c r="G268" s="134"/>
      <c r="H268" s="134"/>
      <c r="I268" s="134"/>
      <c r="J268" s="134"/>
      <c r="K268" s="134"/>
      <c r="L268" s="123"/>
    </row>
    <row r="269" spans="1:13" ht="13.5" x14ac:dyDescent="0.25">
      <c r="A269" s="36"/>
      <c r="B269" s="134"/>
      <c r="C269" s="134"/>
      <c r="D269" s="134"/>
      <c r="E269" s="134"/>
      <c r="F269" s="124"/>
      <c r="G269" s="134"/>
      <c r="H269" s="134"/>
      <c r="I269" s="134"/>
      <c r="J269" s="134"/>
      <c r="K269" s="134"/>
      <c r="L269" s="123"/>
    </row>
    <row r="270" spans="1:13" ht="13.5" x14ac:dyDescent="0.25">
      <c r="A270" s="36"/>
      <c r="B270" s="134"/>
      <c r="C270" s="134"/>
      <c r="D270" s="134"/>
      <c r="E270" s="134"/>
      <c r="F270" s="124"/>
      <c r="G270" s="134"/>
      <c r="H270" s="134"/>
      <c r="I270" s="134"/>
      <c r="J270" s="134"/>
      <c r="K270" s="134"/>
      <c r="L270" s="123"/>
    </row>
    <row r="271" spans="1:13" ht="13.5" x14ac:dyDescent="0.25">
      <c r="A271" s="36"/>
      <c r="B271" s="134"/>
      <c r="C271" s="134"/>
      <c r="D271" s="134"/>
      <c r="E271" s="134"/>
      <c r="F271" s="124"/>
      <c r="G271" s="134"/>
      <c r="H271" s="134"/>
      <c r="I271" s="134"/>
      <c r="J271" s="134"/>
      <c r="K271" s="134"/>
      <c r="L271" s="123"/>
    </row>
    <row r="272" spans="1:13" ht="13.5" x14ac:dyDescent="0.25">
      <c r="A272" s="36" t="s">
        <v>164</v>
      </c>
      <c r="B272" s="134"/>
      <c r="C272" s="136"/>
      <c r="D272" s="134"/>
      <c r="E272" s="135"/>
      <c r="F272" s="124"/>
      <c r="G272" s="134"/>
      <c r="H272" s="134"/>
      <c r="I272" s="155">
        <v>33436.300000000003</v>
      </c>
      <c r="J272" s="134"/>
      <c r="K272" s="134"/>
      <c r="L272" s="123"/>
    </row>
    <row r="273" spans="1:12" ht="13.5" x14ac:dyDescent="0.25">
      <c r="A273" s="109" t="s">
        <v>162</v>
      </c>
      <c r="B273" s="136"/>
      <c r="C273" s="136"/>
      <c r="D273" s="136"/>
      <c r="E273" s="136"/>
      <c r="F273" s="126"/>
      <c r="G273" s="136"/>
      <c r="H273" s="155">
        <v>64.23</v>
      </c>
      <c r="I273" s="155">
        <v>469881.42</v>
      </c>
      <c r="J273" s="136">
        <v>21895.3</v>
      </c>
      <c r="K273" s="136"/>
      <c r="L273" s="125"/>
    </row>
    <row r="274" spans="1:12" ht="13.5" x14ac:dyDescent="0.25">
      <c r="A274" s="121" t="s">
        <v>165</v>
      </c>
      <c r="B274" s="134"/>
      <c r="C274" s="134"/>
      <c r="D274" s="134"/>
      <c r="E274" s="134"/>
      <c r="F274" s="127"/>
      <c r="G274" s="139"/>
      <c r="H274" s="134"/>
      <c r="I274" s="155">
        <v>3137.52</v>
      </c>
      <c r="J274" s="140"/>
      <c r="K274" s="140"/>
      <c r="L274" s="127"/>
    </row>
    <row r="275" spans="1:12" ht="13.5" x14ac:dyDescent="0.25">
      <c r="A275" s="36"/>
      <c r="B275" s="134"/>
      <c r="C275" s="134"/>
      <c r="D275" s="134"/>
      <c r="E275" s="134"/>
      <c r="F275" s="127"/>
      <c r="G275" s="141"/>
      <c r="H275" s="137"/>
      <c r="I275" s="137"/>
      <c r="J275" s="137"/>
      <c r="K275" s="142"/>
      <c r="L275" s="127"/>
    </row>
    <row r="276" spans="1:12" ht="13.5" x14ac:dyDescent="0.25">
      <c r="A276" s="36"/>
      <c r="B276" s="134"/>
      <c r="C276" s="134"/>
      <c r="D276" s="134"/>
      <c r="E276" s="134"/>
      <c r="F276" s="127"/>
      <c r="G276" s="141"/>
      <c r="H276" s="137"/>
      <c r="I276" s="137"/>
      <c r="J276" s="137"/>
      <c r="K276" s="142"/>
      <c r="L276" s="127"/>
    </row>
    <row r="277" spans="1:12" ht="13.5" x14ac:dyDescent="0.25">
      <c r="A277" s="36"/>
      <c r="B277" s="137"/>
      <c r="C277" s="137"/>
      <c r="D277" s="134"/>
      <c r="E277" s="137"/>
      <c r="F277" s="133"/>
      <c r="G277" s="141"/>
      <c r="H277" s="137"/>
      <c r="I277" s="137"/>
      <c r="J277" s="137"/>
      <c r="K277" s="142"/>
      <c r="L277" s="127"/>
    </row>
    <row r="278" spans="1:12" ht="13.5" x14ac:dyDescent="0.25">
      <c r="A278" s="36"/>
      <c r="B278" s="137"/>
      <c r="C278" s="137"/>
      <c r="D278" s="134"/>
      <c r="E278" s="137"/>
      <c r="F278" s="133"/>
      <c r="G278" s="141"/>
      <c r="H278" s="137"/>
      <c r="I278" s="137"/>
      <c r="J278" s="137"/>
      <c r="K278" s="142"/>
      <c r="L278" s="127"/>
    </row>
    <row r="279" spans="1:12" ht="13.5" x14ac:dyDescent="0.25">
      <c r="A279" s="36"/>
      <c r="B279" s="137"/>
      <c r="C279" s="137"/>
      <c r="D279" s="134"/>
      <c r="E279" s="137"/>
      <c r="F279" s="133"/>
      <c r="G279" s="141"/>
      <c r="H279" s="137"/>
      <c r="I279" s="137"/>
      <c r="J279" s="137"/>
      <c r="K279" s="142"/>
      <c r="L279" s="127"/>
    </row>
    <row r="280" spans="1:12" ht="13.5" x14ac:dyDescent="0.25">
      <c r="A280" s="36"/>
      <c r="B280" s="137"/>
      <c r="C280" s="137"/>
      <c r="D280" s="134"/>
      <c r="E280" s="137"/>
      <c r="F280" s="133"/>
      <c r="G280" s="141"/>
      <c r="H280" s="137"/>
      <c r="I280" s="137"/>
      <c r="J280" s="137"/>
      <c r="K280" s="142"/>
      <c r="L280" s="127"/>
    </row>
    <row r="281" spans="1:12" ht="13.5" x14ac:dyDescent="0.25">
      <c r="A281" s="36"/>
      <c r="B281" s="137"/>
      <c r="C281" s="137"/>
      <c r="D281" s="134"/>
      <c r="E281" s="137"/>
      <c r="F281" s="133"/>
      <c r="G281" s="141"/>
      <c r="H281" s="137"/>
      <c r="I281" s="137"/>
      <c r="J281" s="137"/>
      <c r="K281" s="142"/>
      <c r="L281" s="127"/>
    </row>
    <row r="282" spans="1:12" ht="13.5" x14ac:dyDescent="0.25">
      <c r="A282" s="36"/>
      <c r="B282" s="137"/>
      <c r="C282" s="137"/>
      <c r="D282" s="134"/>
      <c r="E282" s="137"/>
      <c r="F282" s="133"/>
      <c r="G282" s="141"/>
      <c r="H282" s="137"/>
      <c r="I282" s="137"/>
      <c r="J282" s="137"/>
      <c r="K282" s="142"/>
      <c r="L282" s="127"/>
    </row>
    <row r="283" spans="1:12" ht="13.5" x14ac:dyDescent="0.25">
      <c r="A283" s="36"/>
      <c r="B283" s="137"/>
      <c r="C283" s="137"/>
      <c r="D283" s="134"/>
      <c r="E283" s="137"/>
      <c r="F283" s="133"/>
      <c r="G283" s="141"/>
      <c r="H283" s="137"/>
      <c r="I283" s="137"/>
      <c r="J283" s="137"/>
      <c r="K283" s="142"/>
      <c r="L283" s="127"/>
    </row>
    <row r="284" spans="1:12" ht="13.5" x14ac:dyDescent="0.25">
      <c r="A284" s="36"/>
      <c r="B284" s="137"/>
      <c r="C284" s="137"/>
      <c r="D284" s="134"/>
      <c r="E284" s="137"/>
      <c r="F284" s="133"/>
      <c r="G284" s="141"/>
      <c r="H284" s="137"/>
      <c r="I284" s="137"/>
      <c r="J284" s="137"/>
      <c r="K284" s="142"/>
      <c r="L284" s="127"/>
    </row>
    <row r="285" spans="1:12" ht="13.5" x14ac:dyDescent="0.25">
      <c r="A285" s="146"/>
      <c r="B285" s="137"/>
      <c r="C285" s="137"/>
      <c r="D285" s="137"/>
      <c r="E285" s="137"/>
      <c r="F285" s="133"/>
      <c r="G285" s="141"/>
      <c r="H285" s="137"/>
      <c r="I285" s="138"/>
      <c r="J285" s="137"/>
      <c r="K285" s="142"/>
      <c r="L285" s="127"/>
    </row>
    <row r="286" spans="1:12" ht="13.5" x14ac:dyDescent="0.25">
      <c r="A286" s="36"/>
      <c r="B286" s="137"/>
      <c r="C286" s="137"/>
      <c r="D286" s="138"/>
      <c r="E286" s="137"/>
      <c r="F286" s="133"/>
      <c r="G286" s="141"/>
      <c r="H286" s="138"/>
      <c r="I286" s="138"/>
      <c r="J286" s="138"/>
      <c r="K286" s="142"/>
      <c r="L286" s="127"/>
    </row>
    <row r="287" spans="1:12" ht="13.5" x14ac:dyDescent="0.25">
      <c r="A287" s="36"/>
      <c r="B287" s="138"/>
      <c r="C287" s="138"/>
      <c r="D287" s="138"/>
      <c r="E287" s="138"/>
      <c r="F287" s="119"/>
      <c r="G287" s="141"/>
      <c r="H287" s="138"/>
      <c r="I287" s="138"/>
      <c r="J287" s="138"/>
      <c r="K287" s="142"/>
      <c r="L287" s="127"/>
    </row>
    <row r="288" spans="1:12" ht="13.5" x14ac:dyDescent="0.25">
      <c r="A288" s="36"/>
      <c r="B288" s="138"/>
      <c r="C288" s="138"/>
      <c r="D288" s="138"/>
      <c r="E288" s="138"/>
      <c r="F288" s="119"/>
      <c r="G288" s="143"/>
      <c r="H288" s="138"/>
      <c r="I288" s="138"/>
      <c r="J288" s="138"/>
      <c r="K288" s="138"/>
      <c r="L288" s="119"/>
    </row>
    <row r="289" spans="1:12" ht="13.5" x14ac:dyDescent="0.25">
      <c r="A289" s="36"/>
      <c r="B289" s="138"/>
      <c r="C289" s="138"/>
      <c r="D289" s="138"/>
      <c r="E289" s="138"/>
      <c r="F289" s="119"/>
      <c r="G289" s="143"/>
      <c r="H289" s="138"/>
      <c r="I289" s="138"/>
      <c r="J289" s="138"/>
      <c r="K289" s="138"/>
      <c r="L289" s="119"/>
    </row>
    <row r="290" spans="1:12" ht="13.5" x14ac:dyDescent="0.25">
      <c r="A290" s="36" t="s">
        <v>147</v>
      </c>
      <c r="B290" s="144">
        <f>SUM(B268:B286)</f>
        <v>0</v>
      </c>
      <c r="C290" s="144">
        <f>SUM(C268:C289)</f>
        <v>0</v>
      </c>
      <c r="D290" s="144">
        <f>SUM(D267:D286)</f>
        <v>9.48</v>
      </c>
      <c r="E290" s="144">
        <f>SUM(E267:E288)</f>
        <v>2587087</v>
      </c>
      <c r="F290" s="145"/>
      <c r="G290" s="144">
        <f>SUM(G267:G285)</f>
        <v>392265.74000000022</v>
      </c>
      <c r="H290" s="144">
        <f>SUM(H267:H287)</f>
        <v>379265.57</v>
      </c>
      <c r="I290" s="144">
        <f>SUM(I267:I286)</f>
        <v>533508.09</v>
      </c>
      <c r="J290" s="144">
        <f>SUM(J267:J285)</f>
        <v>35883.75</v>
      </c>
      <c r="K290" s="144">
        <f>SUM(K267:K285)</f>
        <v>392265.74</v>
      </c>
      <c r="L290" s="147"/>
    </row>
    <row r="291" spans="1:12" ht="13.5" x14ac:dyDescent="0.25">
      <c r="B291" s="43"/>
      <c r="C291" s="43"/>
      <c r="D291" s="44"/>
      <c r="E291" s="43"/>
      <c r="F291" s="43"/>
      <c r="G291" s="43"/>
      <c r="H291" s="45"/>
      <c r="I291" s="45"/>
      <c r="J291" s="43"/>
      <c r="K291" s="43"/>
    </row>
    <row r="292" spans="1:12" ht="13.5" x14ac:dyDescent="0.25">
      <c r="A292" s="43"/>
      <c r="B292" s="208" t="s">
        <v>4</v>
      </c>
      <c r="C292" s="208"/>
      <c r="D292" s="209" t="s">
        <v>5</v>
      </c>
      <c r="E292" s="210"/>
      <c r="F292" s="211"/>
      <c r="G292" s="212" t="s">
        <v>77</v>
      </c>
      <c r="H292" s="212"/>
      <c r="I292" s="184" t="s">
        <v>0</v>
      </c>
      <c r="J292" s="115"/>
      <c r="K292" s="45"/>
      <c r="L292" s="43"/>
    </row>
    <row r="293" spans="1:12" ht="13.5" x14ac:dyDescent="0.25">
      <c r="B293" s="213" t="s">
        <v>8</v>
      </c>
      <c r="C293" s="213"/>
      <c r="D293" s="232"/>
      <c r="E293" s="210"/>
      <c r="F293" s="211"/>
      <c r="G293" s="214"/>
      <c r="H293" s="214"/>
      <c r="I293" s="22"/>
      <c r="J293" s="117"/>
      <c r="K293" s="117"/>
    </row>
    <row r="294" spans="1:12" ht="13.5" x14ac:dyDescent="0.25">
      <c r="B294" s="212" t="s">
        <v>6</v>
      </c>
      <c r="C294" s="212"/>
      <c r="D294" s="209"/>
      <c r="E294" s="210"/>
      <c r="F294" s="211"/>
      <c r="G294" s="214"/>
      <c r="H294" s="214"/>
      <c r="I294" s="22"/>
      <c r="J294" s="117"/>
      <c r="K294" s="117"/>
    </row>
    <row r="295" spans="1:12" ht="13.5" x14ac:dyDescent="0.25">
      <c r="B295" s="212" t="s">
        <v>7</v>
      </c>
      <c r="C295" s="212"/>
      <c r="D295" s="216"/>
      <c r="E295" s="217"/>
      <c r="F295" s="218"/>
      <c r="G295" s="214"/>
      <c r="H295" s="214"/>
      <c r="I295" s="47"/>
      <c r="J295" s="116"/>
      <c r="K295" s="114"/>
    </row>
    <row r="296" spans="1:12" ht="13.5" x14ac:dyDescent="0.25">
      <c r="B296" s="212" t="s">
        <v>15</v>
      </c>
      <c r="C296" s="212"/>
      <c r="D296" s="209"/>
      <c r="E296" s="210"/>
      <c r="F296" s="211"/>
      <c r="G296" s="214"/>
      <c r="H296" s="214"/>
      <c r="I296" s="22"/>
      <c r="J296" s="116"/>
      <c r="K296" s="116"/>
      <c r="L296" s="117"/>
    </row>
    <row r="297" spans="1:12" ht="13.5" x14ac:dyDescent="0.25">
      <c r="B297" s="38"/>
      <c r="C297" s="38"/>
      <c r="D297" s="38"/>
      <c r="E297" s="38"/>
      <c r="F297" s="38"/>
      <c r="G297" s="23"/>
      <c r="H297" s="23"/>
      <c r="I297" s="24"/>
      <c r="J297" s="1" t="s">
        <v>159</v>
      </c>
    </row>
    <row r="298" spans="1:12" x14ac:dyDescent="0.2">
      <c r="C298" s="43"/>
      <c r="E298" s="116"/>
      <c r="G298" s="122"/>
    </row>
    <row r="299" spans="1:12" ht="16.5" x14ac:dyDescent="0.3">
      <c r="A299" s="5"/>
      <c r="B299" s="219" t="s">
        <v>12</v>
      </c>
      <c r="C299" s="219"/>
      <c r="D299" s="185"/>
      <c r="E299" s="120"/>
      <c r="F299" s="5"/>
      <c r="G299" s="215" t="s">
        <v>60</v>
      </c>
      <c r="H299" s="215"/>
      <c r="I299" s="5"/>
      <c r="J299" s="215" t="s">
        <v>11</v>
      </c>
      <c r="K299" s="215"/>
      <c r="L299" s="5"/>
    </row>
    <row r="300" spans="1:12" ht="16.5" x14ac:dyDescent="0.3">
      <c r="A300" s="5"/>
      <c r="B300" s="185"/>
      <c r="C300" s="185"/>
      <c r="D300" s="185"/>
      <c r="E300" s="5"/>
      <c r="F300" s="5"/>
      <c r="G300" s="186"/>
      <c r="H300" s="186"/>
      <c r="I300" s="5"/>
      <c r="J300" s="186"/>
      <c r="K300" s="186"/>
      <c r="L300" s="5"/>
    </row>
    <row r="301" spans="1:12" ht="16.5" x14ac:dyDescent="0.3">
      <c r="A301" s="5"/>
      <c r="B301" s="219"/>
      <c r="C301" s="219"/>
      <c r="D301" s="219"/>
      <c r="E301" s="5"/>
      <c r="F301" s="220"/>
      <c r="G301" s="220"/>
      <c r="H301" s="220"/>
      <c r="I301" s="5"/>
      <c r="J301" s="215"/>
      <c r="K301" s="215"/>
      <c r="L301" s="5"/>
    </row>
    <row r="302" spans="1:12" ht="16.5" x14ac:dyDescent="0.3">
      <c r="A302" s="9"/>
      <c r="B302" s="221" t="s">
        <v>166</v>
      </c>
      <c r="C302" s="221"/>
      <c r="D302" s="221"/>
      <c r="E302" s="39"/>
      <c r="F302" s="222" t="s">
        <v>157</v>
      </c>
      <c r="G302" s="222"/>
      <c r="H302" s="222"/>
      <c r="I302" s="27"/>
      <c r="J302" s="222" t="s">
        <v>167</v>
      </c>
      <c r="K302" s="222"/>
      <c r="L302" s="5"/>
    </row>
    <row r="304" spans="1:12" ht="15.75" x14ac:dyDescent="0.25">
      <c r="A304" s="201" t="s">
        <v>161</v>
      </c>
      <c r="B304" s="201"/>
      <c r="C304" s="201"/>
      <c r="D304" s="201"/>
      <c r="E304" s="201"/>
      <c r="F304" s="201"/>
      <c r="G304" s="201"/>
      <c r="H304" s="201"/>
      <c r="I304" s="201"/>
      <c r="J304" s="201"/>
      <c r="K304" s="201"/>
      <c r="L304" s="201"/>
    </row>
    <row r="305" spans="1:13" ht="15.75" x14ac:dyDescent="0.25">
      <c r="A305" s="201" t="s">
        <v>14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</row>
    <row r="306" spans="1:13" ht="15.75" x14ac:dyDescent="0.25">
      <c r="A306" s="40" t="s">
        <v>160</v>
      </c>
      <c r="B306" s="182"/>
      <c r="C306" s="182"/>
      <c r="D306" s="182"/>
      <c r="E306" s="182"/>
      <c r="F306" s="182"/>
      <c r="G306" s="182"/>
      <c r="H306" s="182"/>
      <c r="I306" s="182"/>
      <c r="J306" s="102">
        <v>45535</v>
      </c>
      <c r="K306" s="182"/>
      <c r="L306" s="118"/>
    </row>
    <row r="307" spans="1:13" x14ac:dyDescent="0.2">
      <c r="B307" s="68"/>
      <c r="C307" s="68"/>
      <c r="D307" s="68"/>
      <c r="E307" s="2"/>
      <c r="F307" s="2"/>
      <c r="G307" s="2"/>
      <c r="J307" s="1" t="s">
        <v>158</v>
      </c>
    </row>
    <row r="308" spans="1:13" ht="13.5" x14ac:dyDescent="0.25">
      <c r="C308" s="212" t="s">
        <v>1</v>
      </c>
      <c r="D308" s="212"/>
      <c r="E308" s="233"/>
      <c r="F308" s="233"/>
      <c r="G308" s="233"/>
      <c r="H308" s="212" t="s">
        <v>2</v>
      </c>
      <c r="I308" s="212"/>
      <c r="J308" s="212"/>
      <c r="K308" s="212"/>
    </row>
    <row r="309" spans="1:13" ht="13.5" x14ac:dyDescent="0.25">
      <c r="A309" s="234" t="s">
        <v>23</v>
      </c>
      <c r="B309" s="236" t="s">
        <v>35</v>
      </c>
      <c r="C309" s="236" t="s">
        <v>36</v>
      </c>
      <c r="D309" s="236" t="s">
        <v>62</v>
      </c>
      <c r="E309" s="237" t="s">
        <v>39</v>
      </c>
      <c r="F309" s="237" t="s">
        <v>0</v>
      </c>
      <c r="G309" s="234" t="s">
        <v>72</v>
      </c>
      <c r="H309" s="237" t="s">
        <v>70</v>
      </c>
      <c r="I309" s="237" t="s">
        <v>71</v>
      </c>
      <c r="J309" s="237" t="s">
        <v>73</v>
      </c>
      <c r="K309" s="237" t="s">
        <v>74</v>
      </c>
      <c r="L309" s="184" t="s">
        <v>24</v>
      </c>
    </row>
    <row r="310" spans="1:13" ht="13.5" x14ac:dyDescent="0.2">
      <c r="A310" s="235"/>
      <c r="B310" s="236"/>
      <c r="C310" s="236"/>
      <c r="D310" s="236"/>
      <c r="E310" s="237"/>
      <c r="F310" s="237"/>
      <c r="G310" s="235"/>
      <c r="H310" s="237"/>
      <c r="I310" s="237"/>
      <c r="J310" s="237"/>
      <c r="K310" s="237"/>
      <c r="L310" s="183" t="s">
        <v>25</v>
      </c>
    </row>
    <row r="311" spans="1:13" ht="13.5" x14ac:dyDescent="0.25">
      <c r="A311" s="36" t="s">
        <v>163</v>
      </c>
      <c r="B311" s="134">
        <f>SUM(B312:B315)</f>
        <v>0</v>
      </c>
      <c r="C311" s="149">
        <f>3407671.09-D311</f>
        <v>3407659.92</v>
      </c>
      <c r="D311" s="149">
        <f>11.12+0.05</f>
        <v>11.17</v>
      </c>
      <c r="E311" s="134">
        <v>3289325.79</v>
      </c>
      <c r="F311" s="127">
        <f>E311/C311</f>
        <v>0.96527407875842264</v>
      </c>
      <c r="G311" s="161">
        <f>C311+D311-E311</f>
        <v>118345.29999999981</v>
      </c>
      <c r="H311" s="149">
        <v>142887.38</v>
      </c>
      <c r="I311" s="134">
        <f>'CTAS DEUDORAS Y ACREEDORAS'!E298</f>
        <v>-11927.149999999994</v>
      </c>
      <c r="J311" s="134">
        <f>'CTAS DEUDORAS Y ACREEDORAS'!F298</f>
        <v>12614.93</v>
      </c>
      <c r="K311" s="140">
        <f>H311+I311-J311</f>
        <v>118345.30000000002</v>
      </c>
      <c r="L311" s="148">
        <v>1</v>
      </c>
      <c r="M311" s="162">
        <f>G311-K311</f>
        <v>-2.0372681319713593E-10</v>
      </c>
    </row>
    <row r="312" spans="1:13" ht="13.5" x14ac:dyDescent="0.25">
      <c r="A312" s="36"/>
      <c r="B312" s="134"/>
      <c r="C312" s="134"/>
      <c r="D312" s="134"/>
      <c r="E312" s="134"/>
      <c r="F312" s="124"/>
      <c r="G312" s="134"/>
      <c r="H312" s="134"/>
      <c r="I312" s="134"/>
      <c r="J312" s="134"/>
      <c r="K312" s="134"/>
      <c r="L312" s="123"/>
    </row>
    <row r="313" spans="1:13" ht="13.5" x14ac:dyDescent="0.25">
      <c r="A313" s="36"/>
      <c r="B313" s="134"/>
      <c r="C313" s="134"/>
      <c r="D313" s="134"/>
      <c r="E313" s="134"/>
      <c r="F313" s="124"/>
      <c r="G313" s="134"/>
      <c r="H313" s="134"/>
      <c r="I313" s="134"/>
      <c r="J313" s="134"/>
      <c r="K313" s="134"/>
      <c r="L313" s="123"/>
    </row>
    <row r="314" spans="1:13" ht="13.5" x14ac:dyDescent="0.25">
      <c r="A314" s="36"/>
      <c r="B314" s="134"/>
      <c r="C314" s="134"/>
      <c r="D314" s="134"/>
      <c r="E314" s="134"/>
      <c r="F314" s="124"/>
      <c r="G314" s="134"/>
      <c r="H314" s="134"/>
      <c r="I314" s="134"/>
      <c r="J314" s="134"/>
      <c r="K314" s="134"/>
      <c r="L314" s="123"/>
    </row>
    <row r="315" spans="1:13" ht="13.5" x14ac:dyDescent="0.25">
      <c r="A315" s="36"/>
      <c r="B315" s="134"/>
      <c r="C315" s="134"/>
      <c r="D315" s="134"/>
      <c r="E315" s="134"/>
      <c r="F315" s="124"/>
      <c r="G315" s="134"/>
      <c r="H315" s="134"/>
      <c r="I315" s="134"/>
      <c r="J315" s="134"/>
      <c r="K315" s="134"/>
      <c r="L315" s="123"/>
      <c r="M315" s="162"/>
    </row>
    <row r="316" spans="1:13" ht="13.5" x14ac:dyDescent="0.25">
      <c r="A316" s="36" t="s">
        <v>164</v>
      </c>
      <c r="B316" s="134"/>
      <c r="C316" s="136"/>
      <c r="D316" s="134"/>
      <c r="E316" s="135"/>
      <c r="F316" s="124"/>
      <c r="G316" s="134"/>
      <c r="H316" s="134"/>
      <c r="I316" s="155">
        <v>33436.300000000003</v>
      </c>
      <c r="J316" s="134"/>
      <c r="K316" s="134"/>
      <c r="L316" s="123"/>
      <c r="M316" s="162"/>
    </row>
    <row r="317" spans="1:13" ht="13.5" x14ac:dyDescent="0.25">
      <c r="A317" s="109" t="s">
        <v>162</v>
      </c>
      <c r="B317" s="136"/>
      <c r="C317" s="136"/>
      <c r="D317" s="136"/>
      <c r="E317" s="136"/>
      <c r="F317" s="126"/>
      <c r="G317" s="136"/>
      <c r="H317" s="155">
        <v>64.23</v>
      </c>
      <c r="I317" s="155">
        <v>469881.42</v>
      </c>
      <c r="J317" s="136">
        <v>21895.3</v>
      </c>
      <c r="K317" s="136"/>
      <c r="L317" s="125"/>
      <c r="M317" s="162"/>
    </row>
    <row r="318" spans="1:13" ht="13.5" x14ac:dyDescent="0.25">
      <c r="A318" s="121" t="s">
        <v>165</v>
      </c>
      <c r="B318" s="134"/>
      <c r="C318" s="134"/>
      <c r="D318" s="134"/>
      <c r="E318" s="134"/>
      <c r="F318" s="127"/>
      <c r="G318" s="139"/>
      <c r="H318" s="134"/>
      <c r="I318" s="155">
        <v>3137.52</v>
      </c>
      <c r="J318" s="140"/>
      <c r="K318" s="140"/>
      <c r="L318" s="127"/>
    </row>
    <row r="319" spans="1:13" ht="13.5" x14ac:dyDescent="0.25">
      <c r="A319" s="36" t="s">
        <v>190</v>
      </c>
      <c r="B319" s="134"/>
      <c r="C319" s="134"/>
      <c r="D319" s="134"/>
      <c r="E319" s="134"/>
      <c r="F319" s="127"/>
      <c r="G319" s="141"/>
      <c r="H319" s="137"/>
      <c r="I319" s="137"/>
      <c r="J319" s="137"/>
      <c r="K319" s="142"/>
      <c r="L319" s="127"/>
    </row>
    <row r="320" spans="1:13" ht="13.5" x14ac:dyDescent="0.25">
      <c r="A320" s="36"/>
      <c r="B320" s="134"/>
      <c r="C320" s="134"/>
      <c r="D320" s="134"/>
      <c r="E320" s="134"/>
      <c r="F320" s="127"/>
      <c r="G320" s="141"/>
      <c r="H320" s="137"/>
      <c r="I320" s="137"/>
      <c r="J320" s="137"/>
      <c r="K320" s="142"/>
      <c r="L320" s="127"/>
    </row>
    <row r="321" spans="1:12" ht="13.5" x14ac:dyDescent="0.25">
      <c r="A321" s="36"/>
      <c r="B321" s="137"/>
      <c r="C321" s="137"/>
      <c r="D321" s="134"/>
      <c r="E321" s="137"/>
      <c r="F321" s="133"/>
      <c r="G321" s="141"/>
      <c r="H321" s="137"/>
      <c r="I321" s="137"/>
      <c r="J321" s="137"/>
      <c r="K321" s="142"/>
      <c r="L321" s="127"/>
    </row>
    <row r="322" spans="1:12" ht="13.5" x14ac:dyDescent="0.25">
      <c r="A322" s="36"/>
      <c r="B322" s="137"/>
      <c r="C322" s="137"/>
      <c r="D322" s="134"/>
      <c r="E322" s="137"/>
      <c r="F322" s="133"/>
      <c r="G322" s="141"/>
      <c r="H322" s="137"/>
      <c r="I322" s="137"/>
      <c r="J322" s="137"/>
      <c r="K322" s="142"/>
      <c r="L322" s="127"/>
    </row>
    <row r="323" spans="1:12" ht="13.5" x14ac:dyDescent="0.25">
      <c r="A323" s="36"/>
      <c r="B323" s="137"/>
      <c r="C323" s="137"/>
      <c r="D323" s="134"/>
      <c r="E323" s="137"/>
      <c r="F323" s="133"/>
      <c r="G323" s="141"/>
      <c r="H323" s="137"/>
      <c r="I323" s="137"/>
      <c r="J323" s="137"/>
      <c r="K323" s="142"/>
      <c r="L323" s="127"/>
    </row>
    <row r="324" spans="1:12" ht="13.5" x14ac:dyDescent="0.25">
      <c r="A324" s="36"/>
      <c r="B324" s="137"/>
      <c r="C324" s="137"/>
      <c r="D324" s="134"/>
      <c r="E324" s="137"/>
      <c r="F324" s="133"/>
      <c r="G324" s="141"/>
      <c r="H324" s="137"/>
      <c r="I324" s="137"/>
      <c r="J324" s="137"/>
      <c r="K324" s="142"/>
      <c r="L324" s="127"/>
    </row>
    <row r="325" spans="1:12" ht="13.5" x14ac:dyDescent="0.25">
      <c r="A325" s="36"/>
      <c r="B325" s="137"/>
      <c r="C325" s="137"/>
      <c r="D325" s="134"/>
      <c r="E325" s="137"/>
      <c r="F325" s="133"/>
      <c r="G325" s="141"/>
      <c r="H325" s="137"/>
      <c r="I325" s="137"/>
      <c r="J325" s="137"/>
      <c r="K325" s="142"/>
      <c r="L325" s="127"/>
    </row>
    <row r="326" spans="1:12" ht="13.5" x14ac:dyDescent="0.25">
      <c r="A326" s="36"/>
      <c r="B326" s="137"/>
      <c r="C326" s="137"/>
      <c r="D326" s="134"/>
      <c r="E326" s="137"/>
      <c r="F326" s="133"/>
      <c r="G326" s="141"/>
      <c r="H326" s="137"/>
      <c r="I326" s="137"/>
      <c r="J326" s="137"/>
      <c r="K326" s="142"/>
      <c r="L326" s="127"/>
    </row>
    <row r="327" spans="1:12" ht="13.5" x14ac:dyDescent="0.25">
      <c r="A327" s="36"/>
      <c r="B327" s="137"/>
      <c r="C327" s="137"/>
      <c r="D327" s="134"/>
      <c r="E327" s="137"/>
      <c r="F327" s="133"/>
      <c r="G327" s="141"/>
      <c r="H327" s="137"/>
      <c r="I327" s="137"/>
      <c r="J327" s="137"/>
      <c r="K327" s="142"/>
      <c r="L327" s="127"/>
    </row>
    <row r="328" spans="1:12" ht="13.5" x14ac:dyDescent="0.25">
      <c r="A328" s="36"/>
      <c r="B328" s="137"/>
      <c r="C328" s="137"/>
      <c r="D328" s="134"/>
      <c r="E328" s="137"/>
      <c r="F328" s="133"/>
      <c r="G328" s="141"/>
      <c r="H328" s="137"/>
      <c r="I328" s="137"/>
      <c r="J328" s="137"/>
      <c r="K328" s="142"/>
      <c r="L328" s="127"/>
    </row>
    <row r="329" spans="1:12" ht="13.5" x14ac:dyDescent="0.25">
      <c r="A329" s="146"/>
      <c r="B329" s="137"/>
      <c r="C329" s="137"/>
      <c r="D329" s="137"/>
      <c r="E329" s="137"/>
      <c r="F329" s="133"/>
      <c r="G329" s="141"/>
      <c r="H329" s="137"/>
      <c r="I329" s="138"/>
      <c r="J329" s="137"/>
      <c r="K329" s="142"/>
      <c r="L329" s="127"/>
    </row>
    <row r="330" spans="1:12" ht="13.5" x14ac:dyDescent="0.25">
      <c r="A330" s="36"/>
      <c r="B330" s="137"/>
      <c r="C330" s="137"/>
      <c r="D330" s="138"/>
      <c r="E330" s="137"/>
      <c r="F330" s="133"/>
      <c r="G330" s="141"/>
      <c r="H330" s="138"/>
      <c r="I330" s="138"/>
      <c r="J330" s="138"/>
      <c r="K330" s="142"/>
      <c r="L330" s="127"/>
    </row>
    <row r="331" spans="1:12" ht="13.5" x14ac:dyDescent="0.25">
      <c r="A331" s="36"/>
      <c r="B331" s="138"/>
      <c r="C331" s="138"/>
      <c r="D331" s="138"/>
      <c r="E331" s="138"/>
      <c r="F331" s="119"/>
      <c r="G331" s="141"/>
      <c r="H331" s="138"/>
      <c r="I331" s="138"/>
      <c r="J331" s="138"/>
      <c r="K331" s="142"/>
      <c r="L331" s="127"/>
    </row>
    <row r="332" spans="1:12" ht="13.5" x14ac:dyDescent="0.25">
      <c r="A332" s="36"/>
      <c r="B332" s="138"/>
      <c r="C332" s="138"/>
      <c r="D332" s="138"/>
      <c r="E332" s="138"/>
      <c r="F332" s="119"/>
      <c r="G332" s="143"/>
      <c r="H332" s="138"/>
      <c r="I332" s="138"/>
      <c r="J332" s="138"/>
      <c r="K332" s="138"/>
      <c r="L332" s="119"/>
    </row>
    <row r="333" spans="1:12" ht="13.5" x14ac:dyDescent="0.25">
      <c r="A333" s="36"/>
      <c r="B333" s="138"/>
      <c r="C333" s="138"/>
      <c r="D333" s="138"/>
      <c r="E333" s="138"/>
      <c r="F333" s="119"/>
      <c r="G333" s="143"/>
      <c r="H333" s="138"/>
      <c r="I333" s="138"/>
      <c r="J333" s="138"/>
      <c r="K333" s="138"/>
      <c r="L333" s="119"/>
    </row>
    <row r="334" spans="1:12" ht="13.5" x14ac:dyDescent="0.25">
      <c r="A334" s="36" t="s">
        <v>147</v>
      </c>
      <c r="B334" s="144">
        <f>SUM(B312:B330)</f>
        <v>0</v>
      </c>
      <c r="C334" s="144">
        <f>SUM(C312:C333)</f>
        <v>0</v>
      </c>
      <c r="D334" s="144">
        <f>SUM(D311:D330)</f>
        <v>11.17</v>
      </c>
      <c r="E334" s="144">
        <f>SUM(E311:E332)</f>
        <v>3289325.79</v>
      </c>
      <c r="F334" s="145"/>
      <c r="G334" s="144">
        <f>SUM(G311:G329)</f>
        <v>118345.29999999981</v>
      </c>
      <c r="H334" s="144">
        <f>SUM(H311:H331)</f>
        <v>142951.61000000002</v>
      </c>
      <c r="I334" s="144">
        <f>SUM(I311:I330)</f>
        <v>494528.09</v>
      </c>
      <c r="J334" s="144">
        <f>SUM(J311:J329)</f>
        <v>34510.229999999996</v>
      </c>
      <c r="K334" s="144">
        <f>SUM(K311:K329)</f>
        <v>118345.30000000002</v>
      </c>
      <c r="L334" s="147"/>
    </row>
    <row r="335" spans="1:12" ht="13.5" x14ac:dyDescent="0.25">
      <c r="B335" s="43"/>
      <c r="C335" s="43"/>
      <c r="D335" s="44"/>
      <c r="E335" s="43"/>
      <c r="F335" s="43"/>
      <c r="G335" s="43"/>
      <c r="H335" s="45"/>
      <c r="I335" s="45"/>
      <c r="J335" s="43"/>
      <c r="K335" s="43"/>
    </row>
    <row r="336" spans="1:12" ht="13.5" x14ac:dyDescent="0.25">
      <c r="A336" s="43"/>
      <c r="B336" s="208" t="s">
        <v>4</v>
      </c>
      <c r="C336" s="208"/>
      <c r="D336" s="209" t="s">
        <v>5</v>
      </c>
      <c r="E336" s="210"/>
      <c r="F336" s="211"/>
      <c r="G336" s="212" t="s">
        <v>77</v>
      </c>
      <c r="H336" s="212"/>
      <c r="I336" s="184" t="s">
        <v>0</v>
      </c>
      <c r="J336" s="115"/>
      <c r="K336" s="45"/>
      <c r="L336" s="43"/>
    </row>
    <row r="337" spans="1:17" ht="13.5" x14ac:dyDescent="0.25">
      <c r="B337" s="213" t="s">
        <v>8</v>
      </c>
      <c r="C337" s="213"/>
      <c r="D337" s="232"/>
      <c r="E337" s="210"/>
      <c r="F337" s="211"/>
      <c r="G337" s="214"/>
      <c r="H337" s="214"/>
      <c r="I337" s="22"/>
      <c r="J337" s="117"/>
      <c r="K337" s="117"/>
    </row>
    <row r="338" spans="1:17" ht="13.5" x14ac:dyDescent="0.25">
      <c r="B338" s="212" t="s">
        <v>6</v>
      </c>
      <c r="C338" s="212"/>
      <c r="D338" s="209"/>
      <c r="E338" s="210"/>
      <c r="F338" s="211"/>
      <c r="G338" s="214"/>
      <c r="H338" s="214"/>
      <c r="I338" s="22"/>
      <c r="J338" s="117"/>
      <c r="K338" s="117"/>
    </row>
    <row r="339" spans="1:17" ht="13.5" x14ac:dyDescent="0.25">
      <c r="B339" s="212" t="s">
        <v>7</v>
      </c>
      <c r="C339" s="212"/>
      <c r="D339" s="216"/>
      <c r="E339" s="217"/>
      <c r="F339" s="218"/>
      <c r="G339" s="214"/>
      <c r="H339" s="214"/>
      <c r="I339" s="47"/>
      <c r="J339" s="116"/>
      <c r="K339" s="114"/>
    </row>
    <row r="340" spans="1:17" ht="13.5" x14ac:dyDescent="0.25">
      <c r="B340" s="212" t="s">
        <v>15</v>
      </c>
      <c r="C340" s="212"/>
      <c r="D340" s="209"/>
      <c r="E340" s="210"/>
      <c r="F340" s="211"/>
      <c r="G340" s="214"/>
      <c r="H340" s="214"/>
      <c r="I340" s="22"/>
      <c r="J340" s="116"/>
      <c r="K340" s="116"/>
      <c r="L340" s="117"/>
    </row>
    <row r="341" spans="1:17" ht="13.5" x14ac:dyDescent="0.25">
      <c r="B341" s="38"/>
      <c r="C341" s="38"/>
      <c r="D341" s="38"/>
      <c r="E341" s="38"/>
      <c r="F341" s="38"/>
      <c r="G341" s="23"/>
      <c r="H341" s="23"/>
      <c r="I341" s="24"/>
      <c r="J341" s="1" t="s">
        <v>159</v>
      </c>
    </row>
    <row r="342" spans="1:17" x14ac:dyDescent="0.2">
      <c r="C342" s="43"/>
      <c r="E342" s="116"/>
      <c r="G342" s="122"/>
    </row>
    <row r="343" spans="1:17" ht="16.5" x14ac:dyDescent="0.3">
      <c r="A343" s="5"/>
      <c r="B343" s="219" t="s">
        <v>12</v>
      </c>
      <c r="C343" s="219"/>
      <c r="D343" s="185"/>
      <c r="E343" s="120"/>
      <c r="F343" s="5"/>
      <c r="G343" s="215" t="s">
        <v>60</v>
      </c>
      <c r="H343" s="215"/>
      <c r="I343" s="5"/>
      <c r="J343" s="215" t="s">
        <v>11</v>
      </c>
      <c r="K343" s="215"/>
      <c r="L343" s="5"/>
    </row>
    <row r="344" spans="1:17" ht="16.5" x14ac:dyDescent="0.3">
      <c r="A344" s="5"/>
      <c r="B344" s="185"/>
      <c r="C344" s="185"/>
      <c r="D344" s="185"/>
      <c r="E344" s="5"/>
      <c r="F344" s="5"/>
      <c r="G344" s="186"/>
      <c r="H344" s="186"/>
      <c r="I344" s="5"/>
      <c r="J344" s="186"/>
      <c r="K344" s="186"/>
      <c r="L344" s="5"/>
    </row>
    <row r="345" spans="1:17" ht="16.5" x14ac:dyDescent="0.3">
      <c r="A345" s="5"/>
      <c r="B345" s="219"/>
      <c r="C345" s="219"/>
      <c r="D345" s="219"/>
      <c r="E345" s="5"/>
      <c r="F345" s="220"/>
      <c r="G345" s="220"/>
      <c r="H345" s="220"/>
      <c r="I345" s="5"/>
      <c r="J345" s="215"/>
      <c r="K345" s="215"/>
      <c r="L345" s="5"/>
      <c r="O345" s="116">
        <v>3137.52</v>
      </c>
      <c r="P345" s="116">
        <v>21895.3</v>
      </c>
      <c r="Q345" s="1" t="s">
        <v>194</v>
      </c>
    </row>
    <row r="346" spans="1:17" ht="16.5" x14ac:dyDescent="0.3">
      <c r="A346" s="9"/>
      <c r="B346" s="221" t="s">
        <v>166</v>
      </c>
      <c r="C346" s="221"/>
      <c r="D346" s="221"/>
      <c r="E346" s="39"/>
      <c r="F346" s="222" t="s">
        <v>157</v>
      </c>
      <c r="G346" s="222"/>
      <c r="H346" s="222"/>
      <c r="I346" s="27"/>
      <c r="J346" s="222" t="s">
        <v>167</v>
      </c>
      <c r="K346" s="222"/>
      <c r="L346" s="5"/>
      <c r="M346" s="162">
        <f>C354+D354</f>
        <v>3832765.73</v>
      </c>
      <c r="O346" s="116">
        <v>21058.3</v>
      </c>
    </row>
    <row r="347" spans="1:17" ht="15.75" x14ac:dyDescent="0.25">
      <c r="A347" s="201" t="s">
        <v>161</v>
      </c>
      <c r="B347" s="201"/>
      <c r="C347" s="201"/>
      <c r="D347" s="201"/>
      <c r="E347" s="201"/>
      <c r="F347" s="201"/>
      <c r="G347" s="201"/>
      <c r="H347" s="201"/>
      <c r="I347" s="201"/>
      <c r="J347" s="201"/>
      <c r="K347" s="201"/>
      <c r="L347" s="201"/>
    </row>
    <row r="348" spans="1:17" ht="15.75" x14ac:dyDescent="0.25">
      <c r="A348" s="201" t="s">
        <v>14</v>
      </c>
      <c r="B348" s="201"/>
      <c r="C348" s="201"/>
      <c r="D348" s="201"/>
      <c r="E348" s="201"/>
      <c r="F348" s="201"/>
      <c r="G348" s="201"/>
      <c r="H348" s="201"/>
      <c r="I348" s="201"/>
      <c r="J348" s="201"/>
      <c r="K348" s="201"/>
      <c r="L348" s="201"/>
    </row>
    <row r="349" spans="1:17" ht="15.75" x14ac:dyDescent="0.25">
      <c r="A349" s="40" t="s">
        <v>160</v>
      </c>
      <c r="B349" s="182"/>
      <c r="C349" s="182"/>
      <c r="D349" s="182"/>
      <c r="E349" s="182"/>
      <c r="F349" s="182"/>
      <c r="G349" s="182"/>
      <c r="H349" s="182"/>
      <c r="I349" s="182"/>
      <c r="J349" s="102">
        <v>45565</v>
      </c>
      <c r="K349" s="182"/>
      <c r="L349" s="118"/>
      <c r="M349" s="162">
        <f>H354-J354</f>
        <v>277201.82</v>
      </c>
      <c r="O349" s="114">
        <f>SUM(O345:O348)</f>
        <v>24195.82</v>
      </c>
      <c r="P349" s="114">
        <f>SUM(P345:P348)</f>
        <v>21895.3</v>
      </c>
    </row>
    <row r="350" spans="1:17" x14ac:dyDescent="0.2">
      <c r="B350" s="68"/>
      <c r="C350" s="68"/>
      <c r="D350" s="68"/>
      <c r="E350" s="2"/>
      <c r="F350" s="2"/>
      <c r="G350" s="2"/>
      <c r="J350" s="1" t="s">
        <v>158</v>
      </c>
      <c r="M350" s="162">
        <f>M349-G354</f>
        <v>39753.369999999821</v>
      </c>
    </row>
    <row r="351" spans="1:17" ht="13.5" x14ac:dyDescent="0.25">
      <c r="C351" s="212" t="s">
        <v>1</v>
      </c>
      <c r="D351" s="212"/>
      <c r="E351" s="233"/>
      <c r="F351" s="233"/>
      <c r="G351" s="233"/>
      <c r="H351" s="212" t="s">
        <v>2</v>
      </c>
      <c r="I351" s="212"/>
      <c r="J351" s="212"/>
      <c r="K351" s="212"/>
      <c r="P351" s="114">
        <f>O349-P349</f>
        <v>2300.5200000000004</v>
      </c>
    </row>
    <row r="352" spans="1:17" ht="13.5" x14ac:dyDescent="0.25">
      <c r="A352" s="234" t="s">
        <v>23</v>
      </c>
      <c r="B352" s="236" t="s">
        <v>35</v>
      </c>
      <c r="C352" s="236" t="s">
        <v>36</v>
      </c>
      <c r="D352" s="236" t="s">
        <v>62</v>
      </c>
      <c r="E352" s="237" t="s">
        <v>39</v>
      </c>
      <c r="F352" s="237" t="s">
        <v>0</v>
      </c>
      <c r="G352" s="234" t="s">
        <v>72</v>
      </c>
      <c r="H352" s="237" t="s">
        <v>70</v>
      </c>
      <c r="I352" s="237" t="s">
        <v>71</v>
      </c>
      <c r="J352" s="237" t="s">
        <v>73</v>
      </c>
      <c r="K352" s="237" t="s">
        <v>74</v>
      </c>
      <c r="L352" s="184" t="s">
        <v>24</v>
      </c>
    </row>
    <row r="353" spans="1:15" ht="13.5" x14ac:dyDescent="0.2">
      <c r="A353" s="235"/>
      <c r="B353" s="236"/>
      <c r="C353" s="236"/>
      <c r="D353" s="236"/>
      <c r="E353" s="237"/>
      <c r="F353" s="237"/>
      <c r="G353" s="235"/>
      <c r="H353" s="237"/>
      <c r="I353" s="237"/>
      <c r="J353" s="237"/>
      <c r="K353" s="237"/>
      <c r="L353" s="183" t="s">
        <v>25</v>
      </c>
    </row>
    <row r="354" spans="1:15" ht="13.5" x14ac:dyDescent="0.25">
      <c r="A354" s="36" t="s">
        <v>163</v>
      </c>
      <c r="B354" s="134">
        <f>SUM(B355:B358)</f>
        <v>0</v>
      </c>
      <c r="C354" s="149">
        <f>3832765.73-D354</f>
        <v>3832752.58</v>
      </c>
      <c r="D354" s="149">
        <f>13.1+0.05</f>
        <v>13.15</v>
      </c>
      <c r="E354" s="134">
        <v>3595317.28</v>
      </c>
      <c r="F354" s="127">
        <f>E354/C354</f>
        <v>0.93805097119000558</v>
      </c>
      <c r="G354" s="161">
        <f>C354+D354-E354</f>
        <v>237448.45000000019</v>
      </c>
      <c r="H354" s="149">
        <v>293746.43</v>
      </c>
      <c r="I354" s="134">
        <f>'CTAS DEUDORAS Y ACREEDORAS'!E336</f>
        <v>-39753.370000000003</v>
      </c>
      <c r="J354" s="134">
        <f>'CTAS DEUDORAS Y ACREEDORAS'!F336</f>
        <v>16544.61</v>
      </c>
      <c r="K354" s="140">
        <f>H354+I354-J354</f>
        <v>237448.45</v>
      </c>
      <c r="L354" s="148">
        <v>1</v>
      </c>
      <c r="M354" s="162">
        <f>G354-K354</f>
        <v>0</v>
      </c>
    </row>
    <row r="355" spans="1:15" ht="13.5" x14ac:dyDescent="0.25">
      <c r="A355" s="36"/>
      <c r="B355" s="134"/>
      <c r="C355" s="134"/>
      <c r="D355" s="134"/>
      <c r="E355" s="134"/>
      <c r="F355" s="124"/>
      <c r="G355" s="134"/>
      <c r="H355" s="134"/>
      <c r="I355" s="134"/>
      <c r="J355" s="134"/>
      <c r="K355" s="134"/>
      <c r="L355" s="123"/>
    </row>
    <row r="356" spans="1:15" ht="13.5" x14ac:dyDescent="0.25">
      <c r="A356" s="36"/>
      <c r="B356" s="134"/>
      <c r="C356" s="134"/>
      <c r="D356" s="134"/>
      <c r="E356" s="134"/>
      <c r="F356" s="124"/>
      <c r="G356" s="134"/>
      <c r="H356" s="134"/>
      <c r="I356" s="134"/>
      <c r="J356" s="134"/>
      <c r="K356" s="134"/>
      <c r="L356" s="123"/>
    </row>
    <row r="357" spans="1:15" ht="13.5" x14ac:dyDescent="0.25">
      <c r="A357" s="36"/>
      <c r="B357" s="134"/>
      <c r="C357" s="134"/>
      <c r="D357" s="134"/>
      <c r="E357" s="134"/>
      <c r="F357" s="124"/>
      <c r="G357" s="134"/>
      <c r="H357" s="134"/>
      <c r="I357" s="134"/>
      <c r="J357" s="134"/>
      <c r="K357" s="134"/>
      <c r="L357" s="123"/>
      <c r="M357" s="1" t="s">
        <v>195</v>
      </c>
      <c r="N357" s="162">
        <f>H354</f>
        <v>293746.43</v>
      </c>
      <c r="O357" s="162"/>
    </row>
    <row r="358" spans="1:15" ht="13.5" x14ac:dyDescent="0.25">
      <c r="A358" s="36"/>
      <c r="B358" s="134"/>
      <c r="C358" s="134"/>
      <c r="D358" s="134"/>
      <c r="E358" s="134"/>
      <c r="F358" s="124"/>
      <c r="G358" s="134"/>
      <c r="H358" s="134"/>
      <c r="I358" s="134"/>
      <c r="J358" s="134"/>
      <c r="K358" s="134"/>
      <c r="L358" s="123"/>
      <c r="M358" s="1" t="s">
        <v>196</v>
      </c>
      <c r="N358" s="114">
        <v>26774.3</v>
      </c>
      <c r="O358" s="162"/>
    </row>
    <row r="359" spans="1:15" ht="13.5" x14ac:dyDescent="0.25">
      <c r="A359" s="36"/>
      <c r="B359" s="134"/>
      <c r="C359" s="136"/>
      <c r="D359" s="134"/>
      <c r="E359" s="135"/>
      <c r="F359" s="124"/>
      <c r="G359" s="134"/>
      <c r="H359" s="134"/>
      <c r="I359" s="155"/>
      <c r="J359" s="134"/>
      <c r="K359" s="134"/>
      <c r="L359" s="123"/>
      <c r="N359" s="162">
        <f>SUM(N357:N358)</f>
        <v>320520.73</v>
      </c>
    </row>
    <row r="360" spans="1:15" ht="13.5" x14ac:dyDescent="0.25">
      <c r="A360" s="109"/>
      <c r="B360" s="136"/>
      <c r="C360" s="136"/>
      <c r="D360" s="136"/>
      <c r="E360" s="136"/>
      <c r="F360" s="126"/>
      <c r="G360" s="136"/>
      <c r="H360" s="155"/>
      <c r="I360" s="155"/>
      <c r="J360" s="136"/>
      <c r="K360" s="136"/>
      <c r="L360" s="125"/>
    </row>
    <row r="361" spans="1:15" ht="13.5" x14ac:dyDescent="0.25">
      <c r="A361" s="121"/>
      <c r="B361" s="134"/>
      <c r="C361" s="134"/>
      <c r="D361" s="134"/>
      <c r="E361" s="134"/>
      <c r="F361" s="127"/>
      <c r="G361" s="139"/>
      <c r="H361" s="134"/>
      <c r="I361" s="155"/>
      <c r="J361" s="140"/>
      <c r="K361" s="140"/>
      <c r="L361" s="127"/>
      <c r="M361" s="1" t="s">
        <v>197</v>
      </c>
      <c r="N361" s="1">
        <v>237448.45</v>
      </c>
    </row>
    <row r="362" spans="1:15" ht="13.5" x14ac:dyDescent="0.25">
      <c r="A362" s="36"/>
      <c r="B362" s="134"/>
      <c r="C362" s="134"/>
      <c r="D362" s="134"/>
      <c r="E362" s="134"/>
      <c r="F362" s="127"/>
      <c r="G362" s="141"/>
      <c r="H362" s="137"/>
      <c r="I362" s="137"/>
      <c r="J362" s="137"/>
      <c r="K362" s="142"/>
      <c r="L362" s="127"/>
      <c r="M362" s="1" t="s">
        <v>198</v>
      </c>
      <c r="N362" s="1">
        <v>16544.61</v>
      </c>
    </row>
    <row r="363" spans="1:15" ht="13.5" x14ac:dyDescent="0.25">
      <c r="A363" s="36"/>
      <c r="B363" s="134"/>
      <c r="C363" s="134"/>
      <c r="D363" s="134"/>
      <c r="E363" s="134"/>
      <c r="F363" s="127"/>
      <c r="G363" s="141"/>
      <c r="H363" s="137"/>
      <c r="I363" s="137"/>
      <c r="J363" s="137"/>
      <c r="K363" s="142"/>
      <c r="L363" s="127"/>
      <c r="N363" s="116">
        <f>N361+N362</f>
        <v>253993.06</v>
      </c>
    </row>
    <row r="364" spans="1:15" ht="13.5" x14ac:dyDescent="0.25">
      <c r="A364" s="36"/>
      <c r="B364" s="137"/>
      <c r="C364" s="137"/>
      <c r="D364" s="134"/>
      <c r="E364" s="137"/>
      <c r="F364" s="133"/>
      <c r="G364" s="141"/>
      <c r="H364" s="137"/>
      <c r="I364" s="137"/>
      <c r="J364" s="137"/>
      <c r="K364" s="142"/>
      <c r="L364" s="127"/>
    </row>
    <row r="365" spans="1:15" ht="13.5" x14ac:dyDescent="0.25">
      <c r="A365" s="36"/>
      <c r="B365" s="137"/>
      <c r="C365" s="137"/>
      <c r="D365" s="134"/>
      <c r="E365" s="137"/>
      <c r="F365" s="133"/>
      <c r="G365" s="141"/>
      <c r="H365" s="137"/>
      <c r="I365" s="137"/>
      <c r="J365" s="137"/>
      <c r="K365" s="142"/>
      <c r="L365" s="127"/>
    </row>
    <row r="366" spans="1:15" ht="13.5" x14ac:dyDescent="0.25">
      <c r="A366" s="36"/>
      <c r="B366" s="137"/>
      <c r="C366" s="137"/>
      <c r="D366" s="134"/>
      <c r="E366" s="137"/>
      <c r="F366" s="133"/>
      <c r="G366" s="141"/>
      <c r="H366" s="137"/>
      <c r="I366" s="137"/>
      <c r="J366" s="137"/>
      <c r="K366" s="142"/>
      <c r="L366" s="127"/>
      <c r="N366" s="162">
        <f>N359-N363</f>
        <v>66527.669999999984</v>
      </c>
    </row>
    <row r="367" spans="1:15" ht="13.5" x14ac:dyDescent="0.25">
      <c r="A367" s="36"/>
      <c r="B367" s="137"/>
      <c r="C367" s="137"/>
      <c r="D367" s="134"/>
      <c r="E367" s="137"/>
      <c r="F367" s="133"/>
      <c r="G367" s="141"/>
      <c r="H367" s="137"/>
      <c r="I367" s="137"/>
      <c r="J367" s="137"/>
      <c r="K367" s="142"/>
      <c r="L367" s="127"/>
    </row>
    <row r="368" spans="1:15" ht="13.5" x14ac:dyDescent="0.25">
      <c r="A368" s="36"/>
      <c r="B368" s="137"/>
      <c r="C368" s="137"/>
      <c r="D368" s="134"/>
      <c r="E368" s="137"/>
      <c r="F368" s="133"/>
      <c r="G368" s="141"/>
      <c r="H368" s="137"/>
      <c r="I368" s="137"/>
      <c r="J368" s="137"/>
      <c r="K368" s="142"/>
      <c r="L368" s="127"/>
      <c r="N368" s="116">
        <v>2300.52</v>
      </c>
    </row>
    <row r="369" spans="1:14" ht="13.5" x14ac:dyDescent="0.25">
      <c r="A369" s="36"/>
      <c r="B369" s="137"/>
      <c r="C369" s="137"/>
      <c r="D369" s="134"/>
      <c r="E369" s="137"/>
      <c r="F369" s="133"/>
      <c r="G369" s="141"/>
      <c r="H369" s="137"/>
      <c r="I369" s="137"/>
      <c r="J369" s="137"/>
      <c r="K369" s="142"/>
      <c r="L369" s="127"/>
      <c r="N369" s="162">
        <f>N366-N368</f>
        <v>64227.149999999987</v>
      </c>
    </row>
    <row r="370" spans="1:14" ht="13.5" x14ac:dyDescent="0.25">
      <c r="A370" s="36"/>
      <c r="B370" s="137"/>
      <c r="C370" s="137"/>
      <c r="D370" s="134"/>
      <c r="E370" s="137"/>
      <c r="F370" s="133"/>
      <c r="G370" s="141"/>
      <c r="H370" s="137"/>
      <c r="I370" s="137"/>
      <c r="J370" s="137"/>
      <c r="K370" s="142"/>
      <c r="L370" s="127"/>
    </row>
    <row r="371" spans="1:14" ht="13.5" x14ac:dyDescent="0.25">
      <c r="A371" s="36"/>
      <c r="B371" s="137"/>
      <c r="C371" s="137"/>
      <c r="D371" s="134"/>
      <c r="E371" s="137"/>
      <c r="F371" s="133"/>
      <c r="G371" s="141"/>
      <c r="H371" s="137"/>
      <c r="I371" s="137"/>
      <c r="J371" s="137"/>
      <c r="K371" s="142"/>
      <c r="L371" s="127"/>
    </row>
    <row r="372" spans="1:14" ht="13.5" x14ac:dyDescent="0.25">
      <c r="A372" s="146"/>
      <c r="B372" s="137"/>
      <c r="C372" s="137"/>
      <c r="D372" s="137"/>
      <c r="E372" s="137"/>
      <c r="F372" s="133"/>
      <c r="G372" s="141"/>
      <c r="H372" s="137"/>
      <c r="I372" s="138"/>
      <c r="J372" s="137"/>
      <c r="K372" s="142"/>
      <c r="L372" s="127"/>
    </row>
    <row r="373" spans="1:14" ht="13.5" x14ac:dyDescent="0.25">
      <c r="A373" s="36"/>
      <c r="B373" s="137"/>
      <c r="C373" s="137"/>
      <c r="D373" s="138"/>
      <c r="E373" s="137"/>
      <c r="F373" s="133"/>
      <c r="G373" s="141"/>
      <c r="H373" s="138"/>
      <c r="I373" s="138"/>
      <c r="J373" s="138"/>
      <c r="K373" s="142"/>
      <c r="L373" s="127"/>
    </row>
    <row r="374" spans="1:14" ht="13.5" x14ac:dyDescent="0.25">
      <c r="A374" s="36"/>
      <c r="B374" s="138"/>
      <c r="C374" s="138"/>
      <c r="D374" s="138"/>
      <c r="E374" s="138"/>
      <c r="F374" s="119"/>
      <c r="G374" s="141"/>
      <c r="H374" s="138"/>
      <c r="I374" s="138"/>
      <c r="J374" s="138"/>
      <c r="K374" s="142"/>
      <c r="L374" s="127"/>
    </row>
    <row r="375" spans="1:14" ht="13.5" x14ac:dyDescent="0.25">
      <c r="A375" s="36"/>
      <c r="B375" s="138"/>
      <c r="C375" s="138"/>
      <c r="D375" s="138"/>
      <c r="E375" s="138"/>
      <c r="F375" s="119"/>
      <c r="G375" s="143"/>
      <c r="H375" s="138"/>
      <c r="I375" s="138"/>
      <c r="J375" s="138"/>
      <c r="K375" s="138"/>
      <c r="L375" s="119"/>
    </row>
    <row r="376" spans="1:14" ht="13.5" x14ac:dyDescent="0.25">
      <c r="A376" s="36"/>
      <c r="B376" s="138"/>
      <c r="C376" s="138"/>
      <c r="D376" s="138"/>
      <c r="E376" s="138"/>
      <c r="F376" s="119"/>
      <c r="G376" s="143"/>
      <c r="H376" s="138"/>
      <c r="I376" s="138"/>
      <c r="J376" s="138"/>
      <c r="K376" s="138"/>
      <c r="L376" s="119"/>
    </row>
    <row r="377" spans="1:14" ht="13.5" x14ac:dyDescent="0.25">
      <c r="A377" s="36" t="s">
        <v>147</v>
      </c>
      <c r="B377" s="144">
        <f>SUM(B355:B373)</f>
        <v>0</v>
      </c>
      <c r="C377" s="144">
        <f>SUM(C355:C376)</f>
        <v>0</v>
      </c>
      <c r="D377" s="144">
        <f>SUM(D354:D373)</f>
        <v>13.15</v>
      </c>
      <c r="E377" s="144">
        <f>SUM(E354:E375)</f>
        <v>3595317.28</v>
      </c>
      <c r="F377" s="145"/>
      <c r="G377" s="144">
        <f>SUM(G354:G372)</f>
        <v>237448.45000000019</v>
      </c>
      <c r="H377" s="144">
        <f>SUM(H354:H374)</f>
        <v>293746.43</v>
      </c>
      <c r="I377" s="144">
        <f>SUM(I354:I373)</f>
        <v>-39753.370000000003</v>
      </c>
      <c r="J377" s="144">
        <f>SUM(J354:J372)</f>
        <v>16544.61</v>
      </c>
      <c r="K377" s="144">
        <f>SUM(K354:K372)</f>
        <v>237448.45</v>
      </c>
      <c r="L377" s="147"/>
    </row>
    <row r="378" spans="1:14" ht="13.5" x14ac:dyDescent="0.25">
      <c r="B378" s="43"/>
      <c r="C378" s="43"/>
      <c r="D378" s="44"/>
      <c r="E378" s="43"/>
      <c r="F378" s="43"/>
      <c r="G378" s="43"/>
      <c r="H378" s="45"/>
      <c r="I378" s="45"/>
      <c r="J378" s="43"/>
      <c r="K378" s="43"/>
    </row>
    <row r="379" spans="1:14" ht="13.5" x14ac:dyDescent="0.25">
      <c r="A379" s="43"/>
      <c r="B379" s="208" t="s">
        <v>4</v>
      </c>
      <c r="C379" s="208"/>
      <c r="D379" s="209" t="s">
        <v>5</v>
      </c>
      <c r="E379" s="210"/>
      <c r="F379" s="211"/>
      <c r="G379" s="212" t="s">
        <v>77</v>
      </c>
      <c r="H379" s="212"/>
      <c r="I379" s="184" t="s">
        <v>0</v>
      </c>
      <c r="J379" s="115"/>
      <c r="K379" s="45"/>
      <c r="L379" s="43"/>
    </row>
    <row r="380" spans="1:14" ht="13.5" x14ac:dyDescent="0.25">
      <c r="B380" s="213" t="s">
        <v>8</v>
      </c>
      <c r="C380" s="213"/>
      <c r="D380" s="232"/>
      <c r="E380" s="210"/>
      <c r="F380" s="211"/>
      <c r="G380" s="214"/>
      <c r="H380" s="214"/>
      <c r="I380" s="22"/>
      <c r="J380" s="117"/>
      <c r="K380" s="117"/>
    </row>
    <row r="381" spans="1:14" ht="13.5" x14ac:dyDescent="0.25">
      <c r="B381" s="212" t="s">
        <v>6</v>
      </c>
      <c r="C381" s="212"/>
      <c r="D381" s="209"/>
      <c r="E381" s="210"/>
      <c r="F381" s="211"/>
      <c r="G381" s="214"/>
      <c r="H381" s="214"/>
      <c r="I381" s="22"/>
      <c r="J381" s="117"/>
      <c r="K381" s="117"/>
    </row>
    <row r="382" spans="1:14" ht="13.5" x14ac:dyDescent="0.25">
      <c r="B382" s="212" t="s">
        <v>7</v>
      </c>
      <c r="C382" s="212"/>
      <c r="D382" s="216"/>
      <c r="E382" s="217"/>
      <c r="F382" s="218"/>
      <c r="G382" s="214"/>
      <c r="H382" s="214"/>
      <c r="I382" s="47"/>
      <c r="J382" s="116"/>
      <c r="K382" s="114"/>
    </row>
    <row r="383" spans="1:14" ht="13.5" x14ac:dyDescent="0.25">
      <c r="B383" s="212" t="s">
        <v>15</v>
      </c>
      <c r="C383" s="212"/>
      <c r="D383" s="209"/>
      <c r="E383" s="210"/>
      <c r="F383" s="211"/>
      <c r="G383" s="214"/>
      <c r="H383" s="214"/>
      <c r="I383" s="22"/>
      <c r="J383" s="116"/>
      <c r="K383" s="116"/>
      <c r="L383" s="117"/>
    </row>
    <row r="384" spans="1:14" ht="13.5" x14ac:dyDescent="0.25">
      <c r="B384" s="38"/>
      <c r="C384" s="38"/>
      <c r="D384" s="38"/>
      <c r="E384" s="38"/>
      <c r="F384" s="38"/>
      <c r="G384" s="23"/>
      <c r="H384" s="23"/>
      <c r="I384" s="24"/>
      <c r="J384" s="1" t="s">
        <v>159</v>
      </c>
    </row>
    <row r="385" spans="1:13" x14ac:dyDescent="0.2">
      <c r="C385" s="43"/>
      <c r="E385" s="116"/>
      <c r="G385" s="122"/>
    </row>
    <row r="386" spans="1:13" ht="16.5" x14ac:dyDescent="0.3">
      <c r="A386" s="5"/>
      <c r="B386" s="219" t="s">
        <v>12</v>
      </c>
      <c r="C386" s="219"/>
      <c r="D386" s="185"/>
      <c r="E386" s="120"/>
      <c r="F386" s="5"/>
      <c r="G386" s="215" t="s">
        <v>60</v>
      </c>
      <c r="H386" s="215"/>
      <c r="I386" s="5"/>
      <c r="J386" s="215" t="s">
        <v>11</v>
      </c>
      <c r="K386" s="215"/>
      <c r="L386" s="5"/>
    </row>
    <row r="387" spans="1:13" ht="16.5" x14ac:dyDescent="0.3">
      <c r="A387" s="5"/>
      <c r="B387" s="185"/>
      <c r="C387" s="185"/>
      <c r="D387" s="185"/>
      <c r="E387" s="5"/>
      <c r="F387" s="5"/>
      <c r="G387" s="186"/>
      <c r="H387" s="186"/>
      <c r="I387" s="5"/>
      <c r="J387" s="186"/>
      <c r="K387" s="186"/>
      <c r="L387" s="5"/>
    </row>
    <row r="388" spans="1:13" ht="16.5" x14ac:dyDescent="0.3">
      <c r="A388" s="5"/>
      <c r="B388" s="219"/>
      <c r="C388" s="219"/>
      <c r="D388" s="219"/>
      <c r="E388" s="5"/>
      <c r="F388" s="220"/>
      <c r="G388" s="220"/>
      <c r="H388" s="220"/>
      <c r="I388" s="5"/>
      <c r="J388" s="215"/>
      <c r="K388" s="215"/>
      <c r="L388" s="5"/>
    </row>
    <row r="389" spans="1:13" ht="16.5" x14ac:dyDescent="0.3">
      <c r="A389" s="9"/>
      <c r="B389" s="221" t="s">
        <v>166</v>
      </c>
      <c r="C389" s="221"/>
      <c r="D389" s="221"/>
      <c r="E389" s="39"/>
      <c r="F389" s="222" t="s">
        <v>157</v>
      </c>
      <c r="G389" s="222"/>
      <c r="H389" s="222"/>
      <c r="I389" s="27"/>
      <c r="J389" s="222" t="s">
        <v>167</v>
      </c>
      <c r="K389" s="222"/>
      <c r="L389" s="5"/>
    </row>
    <row r="390" spans="1:13" ht="15.75" x14ac:dyDescent="0.25">
      <c r="A390" s="201" t="s">
        <v>161</v>
      </c>
      <c r="B390" s="201"/>
      <c r="C390" s="201"/>
      <c r="D390" s="201"/>
      <c r="E390" s="201"/>
      <c r="F390" s="201"/>
      <c r="G390" s="201"/>
      <c r="H390" s="201"/>
      <c r="I390" s="201"/>
      <c r="J390" s="201"/>
      <c r="K390" s="201"/>
      <c r="L390" s="201"/>
    </row>
    <row r="391" spans="1:13" ht="15.75" x14ac:dyDescent="0.25">
      <c r="A391" s="201" t="s">
        <v>14</v>
      </c>
      <c r="B391" s="201"/>
      <c r="C391" s="201"/>
      <c r="D391" s="201"/>
      <c r="E391" s="201"/>
      <c r="F391" s="201"/>
      <c r="G391" s="201"/>
      <c r="H391" s="201"/>
      <c r="I391" s="201"/>
      <c r="J391" s="201"/>
      <c r="K391" s="201"/>
      <c r="L391" s="201"/>
    </row>
    <row r="392" spans="1:13" ht="15.75" x14ac:dyDescent="0.25">
      <c r="A392" s="40" t="s">
        <v>160</v>
      </c>
      <c r="B392" s="182"/>
      <c r="C392" s="182"/>
      <c r="D392" s="182"/>
      <c r="E392" s="182"/>
      <c r="F392" s="182"/>
      <c r="G392" s="182"/>
      <c r="H392" s="182"/>
      <c r="I392" s="182"/>
      <c r="J392" s="102">
        <v>45596</v>
      </c>
      <c r="K392" s="182"/>
      <c r="L392" s="118"/>
    </row>
    <row r="393" spans="1:13" x14ac:dyDescent="0.2">
      <c r="B393" s="68"/>
      <c r="C393" s="68"/>
      <c r="D393" s="68"/>
      <c r="E393" s="2"/>
      <c r="F393" s="2"/>
      <c r="G393" s="2"/>
      <c r="J393" s="1" t="s">
        <v>158</v>
      </c>
    </row>
    <row r="394" spans="1:13" ht="13.5" x14ac:dyDescent="0.25">
      <c r="C394" s="212" t="s">
        <v>1</v>
      </c>
      <c r="D394" s="212"/>
      <c r="E394" s="233"/>
      <c r="F394" s="233"/>
      <c r="G394" s="233"/>
      <c r="H394" s="212" t="s">
        <v>2</v>
      </c>
      <c r="I394" s="212"/>
      <c r="J394" s="212"/>
      <c r="K394" s="212"/>
    </row>
    <row r="395" spans="1:13" ht="13.5" x14ac:dyDescent="0.25">
      <c r="A395" s="234" t="s">
        <v>23</v>
      </c>
      <c r="B395" s="236" t="s">
        <v>35</v>
      </c>
      <c r="C395" s="236" t="s">
        <v>36</v>
      </c>
      <c r="D395" s="236" t="s">
        <v>62</v>
      </c>
      <c r="E395" s="237" t="s">
        <v>39</v>
      </c>
      <c r="F395" s="237" t="s">
        <v>0</v>
      </c>
      <c r="G395" s="234" t="s">
        <v>72</v>
      </c>
      <c r="H395" s="237" t="s">
        <v>70</v>
      </c>
      <c r="I395" s="237" t="s">
        <v>71</v>
      </c>
      <c r="J395" s="237" t="s">
        <v>73</v>
      </c>
      <c r="K395" s="237" t="s">
        <v>74</v>
      </c>
      <c r="L395" s="184" t="s">
        <v>24</v>
      </c>
    </row>
    <row r="396" spans="1:13" ht="13.5" x14ac:dyDescent="0.2">
      <c r="A396" s="235"/>
      <c r="B396" s="236"/>
      <c r="C396" s="236"/>
      <c r="D396" s="236"/>
      <c r="E396" s="237"/>
      <c r="F396" s="237"/>
      <c r="G396" s="235"/>
      <c r="H396" s="237"/>
      <c r="I396" s="237"/>
      <c r="J396" s="237"/>
      <c r="K396" s="237"/>
      <c r="L396" s="183" t="s">
        <v>25</v>
      </c>
    </row>
    <row r="397" spans="1:13" ht="13.5" x14ac:dyDescent="0.25">
      <c r="A397" s="36" t="s">
        <v>203</v>
      </c>
      <c r="B397" s="134"/>
      <c r="C397" s="149">
        <f>4166680.94-D397</f>
        <v>4166666.84</v>
      </c>
      <c r="D397" s="149">
        <f>14.05+0.05</f>
        <v>14.100000000000001</v>
      </c>
      <c r="E397" s="149">
        <f>3849178.27+8394.9</f>
        <v>3857573.17</v>
      </c>
      <c r="F397" s="127">
        <f>E397/C397</f>
        <v>0.92581752228599112</v>
      </c>
      <c r="G397" s="161">
        <f>C397+D397-E397</f>
        <v>309107.77</v>
      </c>
      <c r="H397" s="149">
        <v>386224.07</v>
      </c>
      <c r="I397" s="134">
        <f>'CTAS DEUDORAS Y ACREEDORAS'!E375</f>
        <v>-40037.969999999987</v>
      </c>
      <c r="J397" s="134">
        <f>'CTAS DEUDORAS Y ACREEDORAS'!F375</f>
        <v>28683.43</v>
      </c>
      <c r="K397" s="140">
        <f>H397+I397-J397</f>
        <v>317502.67000000004</v>
      </c>
      <c r="L397" s="123"/>
      <c r="M397" s="162">
        <f>G397-K397</f>
        <v>-8394.9000000000233</v>
      </c>
    </row>
    <row r="398" spans="1:13" ht="13.5" x14ac:dyDescent="0.25">
      <c r="A398" s="36" t="s">
        <v>163</v>
      </c>
      <c r="B398" s="134">
        <f ca="1">SUM(B397:B400)</f>
        <v>0</v>
      </c>
      <c r="C398" s="149">
        <f>107517.64-D398</f>
        <v>107517.64</v>
      </c>
      <c r="D398" s="149">
        <v>0</v>
      </c>
      <c r="E398" s="149">
        <v>73796.509999999995</v>
      </c>
      <c r="F398" s="127">
        <f>E398/C398</f>
        <v>0.68636653483093557</v>
      </c>
      <c r="G398" s="161">
        <f>C398+D398-E398</f>
        <v>33721.130000000005</v>
      </c>
      <c r="H398" s="149">
        <v>24951.63</v>
      </c>
      <c r="I398" s="134">
        <v>8769.5</v>
      </c>
      <c r="J398" s="134">
        <v>0</v>
      </c>
      <c r="K398" s="140">
        <f>H398+I398-J398</f>
        <v>33721.130000000005</v>
      </c>
      <c r="L398" s="148">
        <v>1</v>
      </c>
      <c r="M398" s="162">
        <f>G398-K398</f>
        <v>0</v>
      </c>
    </row>
    <row r="399" spans="1:13" ht="13.5" x14ac:dyDescent="0.25">
      <c r="A399" s="36"/>
      <c r="B399" s="134"/>
      <c r="C399" s="134"/>
      <c r="D399" s="134"/>
      <c r="E399" s="134"/>
      <c r="F399" s="124"/>
      <c r="G399" s="134"/>
      <c r="H399" s="134"/>
      <c r="I399" s="134"/>
      <c r="J399" s="134"/>
      <c r="K399" s="134"/>
      <c r="L399" s="123"/>
    </row>
    <row r="400" spans="1:13" ht="13.5" x14ac:dyDescent="0.25">
      <c r="A400" s="36"/>
      <c r="B400" s="134"/>
      <c r="C400" s="134"/>
      <c r="D400" s="134"/>
      <c r="E400" s="134"/>
      <c r="F400" s="124"/>
      <c r="G400" s="134"/>
      <c r="H400" s="149"/>
      <c r="I400" s="134"/>
      <c r="J400" s="134"/>
      <c r="K400" s="134"/>
      <c r="L400" s="123"/>
      <c r="M400" s="162"/>
    </row>
    <row r="401" spans="1:13" ht="13.5" x14ac:dyDescent="0.25">
      <c r="A401" s="36"/>
      <c r="B401" s="134"/>
      <c r="C401" s="136"/>
      <c r="D401" s="134"/>
      <c r="E401" s="135"/>
      <c r="F401" s="124"/>
      <c r="G401" s="134"/>
      <c r="H401" s="134"/>
      <c r="I401" s="155"/>
      <c r="J401" s="134"/>
      <c r="K401" s="134"/>
      <c r="L401" s="123"/>
      <c r="M401" s="162"/>
    </row>
    <row r="402" spans="1:13" ht="13.5" x14ac:dyDescent="0.25">
      <c r="A402" s="109"/>
      <c r="B402" s="136"/>
      <c r="C402" s="136"/>
      <c r="D402" s="136"/>
      <c r="E402" s="136"/>
      <c r="F402" s="126"/>
      <c r="G402" s="136"/>
      <c r="H402" s="155"/>
      <c r="I402" s="155"/>
      <c r="J402" s="136"/>
      <c r="K402" s="136"/>
      <c r="L402" s="125"/>
    </row>
    <row r="403" spans="1:13" ht="13.5" x14ac:dyDescent="0.25">
      <c r="A403" s="121"/>
      <c r="B403" s="134"/>
      <c r="C403" s="134"/>
      <c r="D403" s="134"/>
      <c r="E403" s="134"/>
      <c r="F403" s="127"/>
      <c r="G403" s="139"/>
      <c r="H403" s="134"/>
      <c r="I403" s="155"/>
      <c r="J403" s="140"/>
      <c r="K403" s="140"/>
      <c r="L403" s="127"/>
    </row>
    <row r="404" spans="1:13" ht="13.5" x14ac:dyDescent="0.25">
      <c r="A404" s="36"/>
      <c r="B404" s="134"/>
      <c r="C404" s="134"/>
      <c r="D404" s="134"/>
      <c r="E404" s="134"/>
      <c r="F404" s="127"/>
      <c r="G404" s="141"/>
      <c r="H404" s="137"/>
      <c r="I404" s="137"/>
      <c r="J404" s="137"/>
      <c r="K404" s="142"/>
      <c r="L404" s="127"/>
    </row>
    <row r="405" spans="1:13" ht="13.5" x14ac:dyDescent="0.25">
      <c r="A405" s="36"/>
      <c r="B405" s="134"/>
      <c r="C405" s="134"/>
      <c r="D405" s="134"/>
      <c r="E405" s="134"/>
      <c r="F405" s="127"/>
      <c r="G405" s="141"/>
      <c r="H405" s="137"/>
      <c r="I405" s="137"/>
      <c r="J405" s="137"/>
      <c r="K405" s="142"/>
      <c r="L405" s="127"/>
    </row>
    <row r="406" spans="1:13" ht="13.5" x14ac:dyDescent="0.25">
      <c r="A406" s="36"/>
      <c r="B406" s="137"/>
      <c r="C406" s="137"/>
      <c r="D406" s="134"/>
      <c r="E406" s="137"/>
      <c r="F406" s="133"/>
      <c r="G406" s="141"/>
      <c r="H406" s="137"/>
      <c r="I406" s="137"/>
      <c r="J406" s="137"/>
      <c r="K406" s="142"/>
      <c r="L406" s="127"/>
    </row>
    <row r="407" spans="1:13" ht="13.5" x14ac:dyDescent="0.25">
      <c r="A407" s="36"/>
      <c r="B407" s="137"/>
      <c r="C407" s="137"/>
      <c r="D407" s="134"/>
      <c r="E407" s="137"/>
      <c r="F407" s="133"/>
      <c r="G407" s="141"/>
      <c r="H407" s="137"/>
      <c r="I407" s="137"/>
      <c r="J407" s="137"/>
      <c r="K407" s="142"/>
      <c r="L407" s="127"/>
    </row>
    <row r="408" spans="1:13" ht="13.5" x14ac:dyDescent="0.25">
      <c r="A408" s="36"/>
      <c r="B408" s="137"/>
      <c r="C408" s="137"/>
      <c r="D408" s="134"/>
      <c r="E408" s="137"/>
      <c r="F408" s="133"/>
      <c r="G408" s="141"/>
      <c r="H408" s="137"/>
      <c r="I408" s="137"/>
      <c r="J408" s="137"/>
      <c r="K408" s="142"/>
      <c r="L408" s="127"/>
    </row>
    <row r="409" spans="1:13" ht="13.5" x14ac:dyDescent="0.25">
      <c r="A409" s="36"/>
      <c r="B409" s="137"/>
      <c r="C409" s="137"/>
      <c r="D409" s="134"/>
      <c r="E409" s="137"/>
      <c r="F409" s="133"/>
      <c r="G409" s="141"/>
      <c r="H409" s="137"/>
      <c r="I409" s="137"/>
      <c r="J409" s="137"/>
      <c r="K409" s="142"/>
      <c r="L409" s="127"/>
    </row>
    <row r="410" spans="1:13" ht="13.5" x14ac:dyDescent="0.25">
      <c r="A410" s="36"/>
      <c r="B410" s="137"/>
      <c r="C410" s="137"/>
      <c r="D410" s="134"/>
      <c r="E410" s="137"/>
      <c r="F410" s="133"/>
      <c r="G410" s="141"/>
      <c r="H410" s="137"/>
      <c r="I410" s="137"/>
      <c r="J410" s="137"/>
      <c r="K410" s="142"/>
      <c r="L410" s="127"/>
    </row>
    <row r="411" spans="1:13" ht="13.5" x14ac:dyDescent="0.25">
      <c r="A411" s="36"/>
      <c r="B411" s="137"/>
      <c r="C411" s="137"/>
      <c r="D411" s="134"/>
      <c r="E411" s="137"/>
      <c r="F411" s="133"/>
      <c r="G411" s="141"/>
      <c r="H411" s="137"/>
      <c r="I411" s="137"/>
      <c r="J411" s="137"/>
      <c r="K411" s="142"/>
      <c r="L411" s="127"/>
    </row>
    <row r="412" spans="1:13" ht="13.5" x14ac:dyDescent="0.25">
      <c r="A412" s="36"/>
      <c r="B412" s="137"/>
      <c r="C412" s="137"/>
      <c r="D412" s="134"/>
      <c r="E412" s="137"/>
      <c r="F412" s="133"/>
      <c r="G412" s="141"/>
      <c r="H412" s="137"/>
      <c r="I412" s="137"/>
      <c r="J412" s="137"/>
      <c r="K412" s="142"/>
      <c r="L412" s="127"/>
    </row>
    <row r="413" spans="1:13" ht="13.5" x14ac:dyDescent="0.25">
      <c r="A413" s="36"/>
      <c r="B413" s="137"/>
      <c r="C413" s="137"/>
      <c r="D413" s="134"/>
      <c r="E413" s="137"/>
      <c r="F413" s="133"/>
      <c r="G413" s="141"/>
      <c r="H413" s="137"/>
      <c r="I413" s="137"/>
      <c r="J413" s="137"/>
      <c r="K413" s="142"/>
      <c r="L413" s="127"/>
    </row>
    <row r="414" spans="1:13" ht="13.5" x14ac:dyDescent="0.25">
      <c r="A414" s="146"/>
      <c r="B414" s="137"/>
      <c r="C414" s="137"/>
      <c r="D414" s="137"/>
      <c r="E414" s="137"/>
      <c r="F414" s="133"/>
      <c r="G414" s="141"/>
      <c r="H414" s="137"/>
      <c r="I414" s="138"/>
      <c r="J414" s="137"/>
      <c r="K414" s="142"/>
      <c r="L414" s="127"/>
    </row>
    <row r="415" spans="1:13" ht="13.5" x14ac:dyDescent="0.25">
      <c r="A415" s="36"/>
      <c r="B415" s="137"/>
      <c r="C415" s="137"/>
      <c r="D415" s="138"/>
      <c r="E415" s="137"/>
      <c r="F415" s="133"/>
      <c r="G415" s="141"/>
      <c r="H415" s="138"/>
      <c r="I415" s="138"/>
      <c r="J415" s="138"/>
      <c r="K415" s="142"/>
      <c r="L415" s="127"/>
    </row>
    <row r="416" spans="1:13" ht="13.5" x14ac:dyDescent="0.25">
      <c r="A416" s="36"/>
      <c r="B416" s="138"/>
      <c r="C416" s="138"/>
      <c r="D416" s="138"/>
      <c r="E416" s="138"/>
      <c r="F416" s="119"/>
      <c r="G416" s="141"/>
      <c r="H416" s="138"/>
      <c r="I416" s="138"/>
      <c r="J416" s="138"/>
      <c r="K416" s="142"/>
      <c r="L416" s="127"/>
    </row>
    <row r="417" spans="1:13" ht="13.5" x14ac:dyDescent="0.25">
      <c r="A417" s="36"/>
      <c r="B417" s="138"/>
      <c r="C417" s="138"/>
      <c r="D417" s="138"/>
      <c r="E417" s="138"/>
      <c r="F417" s="119"/>
      <c r="G417" s="143"/>
      <c r="H417" s="138"/>
      <c r="I417" s="138"/>
      <c r="J417" s="138"/>
      <c r="K417" s="138"/>
      <c r="L417" s="119"/>
    </row>
    <row r="418" spans="1:13" ht="13.5" x14ac:dyDescent="0.25">
      <c r="A418" s="36"/>
      <c r="B418" s="138"/>
      <c r="C418" s="138"/>
      <c r="D418" s="138"/>
      <c r="E418" s="138"/>
      <c r="F418" s="119"/>
      <c r="G418" s="143"/>
      <c r="H418" s="138"/>
      <c r="I418" s="138"/>
      <c r="J418" s="138"/>
      <c r="K418" s="138"/>
      <c r="L418" s="119"/>
    </row>
    <row r="419" spans="1:13" ht="13.5" x14ac:dyDescent="0.25">
      <c r="A419" s="36" t="s">
        <v>147</v>
      </c>
      <c r="B419" s="144">
        <f ca="1">SUM(B397:B415)</f>
        <v>0</v>
      </c>
      <c r="C419" s="144">
        <f>SUM(C397:C418)</f>
        <v>4274184.4799999995</v>
      </c>
      <c r="D419" s="144">
        <f>SUM(D397:D415)</f>
        <v>14.100000000000001</v>
      </c>
      <c r="E419" s="144">
        <f>SUM(E397:E417)</f>
        <v>3931369.6799999997</v>
      </c>
      <c r="F419" s="145"/>
      <c r="G419" s="144">
        <f>SUM(G397:G414)</f>
        <v>342828.9</v>
      </c>
      <c r="H419" s="144">
        <f>SUM(H397:H416)</f>
        <v>411175.7</v>
      </c>
      <c r="I419" s="144">
        <f>SUM(I397:I415)</f>
        <v>-31268.469999999987</v>
      </c>
      <c r="J419" s="144">
        <f>SUM(J397:J414)</f>
        <v>28683.43</v>
      </c>
      <c r="K419" s="144">
        <f>SUM(K397:K414)</f>
        <v>351223.80000000005</v>
      </c>
      <c r="L419" s="147"/>
    </row>
    <row r="420" spans="1:13" ht="13.5" x14ac:dyDescent="0.25">
      <c r="B420" s="43"/>
      <c r="C420" s="43"/>
      <c r="D420" s="44"/>
      <c r="E420" s="43"/>
      <c r="F420" s="43"/>
      <c r="G420" s="43"/>
      <c r="H420" s="45"/>
      <c r="I420" s="45"/>
      <c r="J420" s="43"/>
      <c r="K420" s="43"/>
    </row>
    <row r="421" spans="1:13" ht="13.5" x14ac:dyDescent="0.25">
      <c r="A421" s="43"/>
      <c r="B421" s="208" t="s">
        <v>4</v>
      </c>
      <c r="C421" s="208"/>
      <c r="D421" s="209" t="s">
        <v>5</v>
      </c>
      <c r="E421" s="210"/>
      <c r="F421" s="211"/>
      <c r="G421" s="212" t="s">
        <v>77</v>
      </c>
      <c r="H421" s="212"/>
      <c r="I421" s="184" t="s">
        <v>0</v>
      </c>
      <c r="J421" s="115"/>
      <c r="K421" s="45"/>
      <c r="L421" s="43"/>
      <c r="M421" s="114"/>
    </row>
    <row r="422" spans="1:13" ht="13.5" x14ac:dyDescent="0.25">
      <c r="B422" s="213" t="s">
        <v>8</v>
      </c>
      <c r="C422" s="213"/>
      <c r="D422" s="232"/>
      <c r="E422" s="210"/>
      <c r="F422" s="211"/>
      <c r="G422" s="214"/>
      <c r="H422" s="214"/>
      <c r="I422" s="22"/>
      <c r="J422" s="117"/>
      <c r="K422" s="117"/>
    </row>
    <row r="423" spans="1:13" ht="13.5" x14ac:dyDescent="0.25">
      <c r="B423" s="212" t="s">
        <v>6</v>
      </c>
      <c r="C423" s="212"/>
      <c r="D423" s="209"/>
      <c r="E423" s="210"/>
      <c r="F423" s="211"/>
      <c r="G423" s="214"/>
      <c r="H423" s="214"/>
      <c r="I423" s="22"/>
      <c r="J423" s="117"/>
      <c r="K423" s="117"/>
    </row>
    <row r="424" spans="1:13" ht="13.5" x14ac:dyDescent="0.25">
      <c r="B424" s="212" t="s">
        <v>7</v>
      </c>
      <c r="C424" s="212"/>
      <c r="D424" s="216"/>
      <c r="E424" s="217"/>
      <c r="F424" s="218"/>
      <c r="G424" s="214"/>
      <c r="H424" s="214"/>
      <c r="I424" s="47"/>
      <c r="J424" s="116"/>
      <c r="K424" s="114"/>
      <c r="M424" s="114"/>
    </row>
    <row r="425" spans="1:13" ht="13.5" x14ac:dyDescent="0.25">
      <c r="B425" s="212" t="s">
        <v>15</v>
      </c>
      <c r="C425" s="212"/>
      <c r="D425" s="209"/>
      <c r="E425" s="210"/>
      <c r="F425" s="211"/>
      <c r="G425" s="214"/>
      <c r="H425" s="214"/>
      <c r="I425" s="22"/>
      <c r="J425" s="116"/>
      <c r="K425" s="116"/>
      <c r="L425" s="117"/>
    </row>
    <row r="426" spans="1:13" ht="13.5" x14ac:dyDescent="0.25">
      <c r="B426" s="38"/>
      <c r="C426" s="38"/>
      <c r="D426" s="38"/>
      <c r="E426" s="38"/>
      <c r="F426" s="38"/>
      <c r="G426" s="23"/>
      <c r="H426" s="23"/>
      <c r="I426" s="24"/>
      <c r="J426" s="1" t="s">
        <v>159</v>
      </c>
    </row>
    <row r="427" spans="1:13" x14ac:dyDescent="0.2">
      <c r="C427" s="43"/>
      <c r="E427" s="116"/>
      <c r="G427" s="122"/>
    </row>
    <row r="428" spans="1:13" ht="16.5" x14ac:dyDescent="0.3">
      <c r="A428" s="5"/>
      <c r="B428" s="219" t="s">
        <v>12</v>
      </c>
      <c r="C428" s="219"/>
      <c r="D428" s="185"/>
      <c r="E428" s="120"/>
      <c r="F428" s="5"/>
      <c r="G428" s="215" t="s">
        <v>60</v>
      </c>
      <c r="H428" s="215"/>
      <c r="I428" s="5"/>
      <c r="J428" s="215" t="s">
        <v>11</v>
      </c>
      <c r="K428" s="215"/>
      <c r="L428" s="5"/>
    </row>
    <row r="429" spans="1:13" ht="16.5" x14ac:dyDescent="0.3">
      <c r="A429" s="5"/>
      <c r="B429" s="185"/>
      <c r="C429" s="185"/>
      <c r="D429" s="185"/>
      <c r="E429" s="5"/>
      <c r="F429" s="5"/>
      <c r="G429" s="186"/>
      <c r="H429" s="186"/>
      <c r="I429" s="5"/>
      <c r="J429" s="186"/>
      <c r="K429" s="186"/>
      <c r="L429" s="5"/>
    </row>
    <row r="430" spans="1:13" ht="16.5" x14ac:dyDescent="0.3">
      <c r="A430" s="5"/>
      <c r="B430" s="219"/>
      <c r="C430" s="219"/>
      <c r="D430" s="219"/>
      <c r="E430" s="5"/>
      <c r="F430" s="220"/>
      <c r="G430" s="220"/>
      <c r="H430" s="220"/>
      <c r="I430" s="5"/>
      <c r="J430" s="215"/>
      <c r="K430" s="215"/>
      <c r="L430" s="5"/>
    </row>
    <row r="431" spans="1:13" ht="16.5" x14ac:dyDescent="0.3">
      <c r="A431" s="9"/>
      <c r="B431" s="221" t="s">
        <v>166</v>
      </c>
      <c r="C431" s="221"/>
      <c r="D431" s="221"/>
      <c r="E431" s="39"/>
      <c r="F431" s="222" t="s">
        <v>157</v>
      </c>
      <c r="G431" s="222"/>
      <c r="H431" s="222"/>
      <c r="I431" s="27"/>
      <c r="J431" s="222" t="s">
        <v>167</v>
      </c>
      <c r="K431" s="222"/>
      <c r="L431" s="5"/>
    </row>
    <row r="433" spans="1:13" ht="15.75" x14ac:dyDescent="0.25">
      <c r="A433" s="201" t="s">
        <v>161</v>
      </c>
      <c r="B433" s="201"/>
      <c r="C433" s="201"/>
      <c r="D433" s="201"/>
      <c r="E433" s="201"/>
      <c r="F433" s="201"/>
      <c r="G433" s="201"/>
      <c r="H433" s="201"/>
      <c r="I433" s="201"/>
      <c r="J433" s="201"/>
      <c r="K433" s="201"/>
      <c r="L433" s="201"/>
    </row>
    <row r="434" spans="1:13" ht="15.75" x14ac:dyDescent="0.25">
      <c r="A434" s="201" t="s">
        <v>14</v>
      </c>
      <c r="B434" s="201"/>
      <c r="C434" s="201"/>
      <c r="D434" s="201"/>
      <c r="E434" s="201"/>
      <c r="F434" s="201"/>
      <c r="G434" s="201"/>
      <c r="H434" s="201"/>
      <c r="I434" s="201"/>
      <c r="J434" s="201"/>
      <c r="K434" s="201"/>
      <c r="L434" s="201"/>
    </row>
    <row r="435" spans="1:13" ht="15.75" x14ac:dyDescent="0.25">
      <c r="A435" s="40" t="s">
        <v>160</v>
      </c>
      <c r="B435" s="187"/>
      <c r="C435" s="187"/>
      <c r="D435" s="187"/>
      <c r="E435" s="187"/>
      <c r="F435" s="187"/>
      <c r="G435" s="187"/>
      <c r="H435" s="187"/>
      <c r="I435" s="187"/>
      <c r="J435" s="102">
        <v>45626</v>
      </c>
      <c r="K435" s="187"/>
      <c r="L435" s="118"/>
    </row>
    <row r="436" spans="1:13" x14ac:dyDescent="0.2">
      <c r="B436" s="68"/>
      <c r="C436" s="68"/>
      <c r="D436" s="68"/>
      <c r="E436" s="2"/>
      <c r="F436" s="2"/>
      <c r="G436" s="2"/>
      <c r="J436" s="1" t="s">
        <v>158</v>
      </c>
    </row>
    <row r="437" spans="1:13" ht="13.5" x14ac:dyDescent="0.25">
      <c r="C437" s="212" t="s">
        <v>1</v>
      </c>
      <c r="D437" s="212"/>
      <c r="E437" s="233"/>
      <c r="F437" s="233"/>
      <c r="G437" s="233"/>
      <c r="H437" s="212" t="s">
        <v>2</v>
      </c>
      <c r="I437" s="212"/>
      <c r="J437" s="212"/>
      <c r="K437" s="212"/>
    </row>
    <row r="438" spans="1:13" ht="13.5" x14ac:dyDescent="0.25">
      <c r="A438" s="234" t="s">
        <v>23</v>
      </c>
      <c r="B438" s="236" t="s">
        <v>35</v>
      </c>
      <c r="C438" s="236" t="s">
        <v>36</v>
      </c>
      <c r="D438" s="236" t="s">
        <v>62</v>
      </c>
      <c r="E438" s="237" t="s">
        <v>39</v>
      </c>
      <c r="F438" s="237" t="s">
        <v>0</v>
      </c>
      <c r="G438" s="234" t="s">
        <v>72</v>
      </c>
      <c r="H438" s="237" t="s">
        <v>70</v>
      </c>
      <c r="I438" s="237" t="s">
        <v>71</v>
      </c>
      <c r="J438" s="237" t="s">
        <v>73</v>
      </c>
      <c r="K438" s="237" t="s">
        <v>74</v>
      </c>
      <c r="L438" s="190" t="s">
        <v>24</v>
      </c>
    </row>
    <row r="439" spans="1:13" ht="13.5" x14ac:dyDescent="0.2">
      <c r="A439" s="235"/>
      <c r="B439" s="236"/>
      <c r="C439" s="236"/>
      <c r="D439" s="236"/>
      <c r="E439" s="237"/>
      <c r="F439" s="237"/>
      <c r="G439" s="235"/>
      <c r="H439" s="237"/>
      <c r="I439" s="237"/>
      <c r="J439" s="237"/>
      <c r="K439" s="237"/>
      <c r="L439" s="191" t="s">
        <v>25</v>
      </c>
    </row>
    <row r="440" spans="1:13" ht="13.5" x14ac:dyDescent="0.25">
      <c r="A440" s="36" t="s">
        <v>203</v>
      </c>
      <c r="B440" s="134"/>
      <c r="C440" s="149">
        <f>4583349.21-D440</f>
        <v>4583333.72</v>
      </c>
      <c r="D440" s="149">
        <f>15.44+0.05</f>
        <v>15.49</v>
      </c>
      <c r="E440" s="149">
        <f>4210729.37+16789.8</f>
        <v>4227519.17</v>
      </c>
      <c r="F440" s="127">
        <f>E440/C440</f>
        <v>0.92236774109479425</v>
      </c>
      <c r="G440" s="161">
        <f>C440+D440-E440</f>
        <v>355830.04000000004</v>
      </c>
      <c r="H440" s="149">
        <v>466335.23</v>
      </c>
      <c r="I440" s="134">
        <f>'CTAS DEUDORAS Y ACREEDORAS'!E413-3899.97</f>
        <v>-73426.940000000017</v>
      </c>
      <c r="J440" s="134">
        <f>'CTAS DEUDORAS Y ACREEDORAS'!F413</f>
        <v>37078.25</v>
      </c>
      <c r="K440" s="140">
        <f>H440+I440-J440</f>
        <v>355830.04</v>
      </c>
      <c r="L440" s="123"/>
      <c r="M440" s="162">
        <f>G440-K440</f>
        <v>0</v>
      </c>
    </row>
    <row r="441" spans="1:13" ht="13.5" x14ac:dyDescent="0.25">
      <c r="A441" s="36" t="s">
        <v>163</v>
      </c>
      <c r="B441" s="134">
        <f ca="1">SUM(B440:B443)</f>
        <v>0</v>
      </c>
      <c r="C441" s="149">
        <v>126632.64</v>
      </c>
      <c r="D441" s="149">
        <v>0</v>
      </c>
      <c r="E441" s="149">
        <v>73796.509999999995</v>
      </c>
      <c r="F441" s="127">
        <f>E441/C441</f>
        <v>0.58276057420898753</v>
      </c>
      <c r="G441" s="161">
        <f>C441+D441-E441</f>
        <v>52836.130000000005</v>
      </c>
      <c r="H441" s="149">
        <v>40166.86</v>
      </c>
      <c r="I441" s="134">
        <f>8769.5+3899.77</f>
        <v>12669.27</v>
      </c>
      <c r="J441" s="134" t="e">
        <f>'CTAS DEUDORAS Y ACREEDORAS'!#REF!</f>
        <v>#REF!</v>
      </c>
      <c r="K441" s="140" t="e">
        <f>H441+I441-J441</f>
        <v>#REF!</v>
      </c>
      <c r="L441" s="148">
        <v>1</v>
      </c>
      <c r="M441" s="162" t="e">
        <f>G441-K441</f>
        <v>#REF!</v>
      </c>
    </row>
    <row r="442" spans="1:13" ht="13.5" x14ac:dyDescent="0.25">
      <c r="A442" s="36"/>
      <c r="B442" s="134"/>
      <c r="C442" s="134"/>
      <c r="D442" s="134"/>
      <c r="E442" s="134"/>
      <c r="F442" s="124"/>
      <c r="G442" s="134"/>
      <c r="H442" s="134"/>
      <c r="I442" s="134"/>
      <c r="J442" s="134"/>
      <c r="K442" s="134"/>
      <c r="L442" s="123"/>
    </row>
    <row r="443" spans="1:13" ht="13.5" x14ac:dyDescent="0.25">
      <c r="A443" s="36"/>
      <c r="B443" s="134"/>
      <c r="C443" s="134"/>
      <c r="D443" s="134"/>
      <c r="E443" s="134"/>
      <c r="F443" s="124"/>
      <c r="G443" s="134"/>
      <c r="H443" s="149"/>
      <c r="I443" s="134"/>
      <c r="J443" s="134"/>
      <c r="K443" s="134"/>
      <c r="L443" s="123"/>
      <c r="M443" s="162"/>
    </row>
    <row r="444" spans="1:13" ht="13.5" x14ac:dyDescent="0.25">
      <c r="A444" s="36"/>
      <c r="B444" s="134"/>
      <c r="C444" s="136"/>
      <c r="D444" s="134"/>
      <c r="E444" s="135"/>
      <c r="F444" s="124"/>
      <c r="G444" s="134"/>
      <c r="H444" s="134"/>
      <c r="I444" s="155"/>
      <c r="J444" s="134"/>
      <c r="K444" s="134"/>
      <c r="L444" s="123"/>
    </row>
    <row r="445" spans="1:13" ht="13.5" x14ac:dyDescent="0.25">
      <c r="A445" s="109"/>
      <c r="B445" s="136"/>
      <c r="C445" s="136"/>
      <c r="D445" s="136"/>
      <c r="E445" s="136"/>
      <c r="F445" s="126"/>
      <c r="G445" s="136"/>
      <c r="H445" s="155"/>
      <c r="I445" s="155"/>
      <c r="J445" s="136"/>
      <c r="K445" s="136"/>
      <c r="L445" s="125"/>
    </row>
    <row r="446" spans="1:13" ht="13.5" x14ac:dyDescent="0.25">
      <c r="A446" s="121"/>
      <c r="B446" s="134"/>
      <c r="C446" s="134"/>
      <c r="D446" s="134"/>
      <c r="E446" s="134"/>
      <c r="F446" s="127"/>
      <c r="G446" s="139"/>
      <c r="H446" s="134"/>
      <c r="I446" s="155"/>
      <c r="J446" s="140"/>
      <c r="K446" s="140"/>
      <c r="L446" s="127"/>
    </row>
    <row r="447" spans="1:13" ht="13.5" x14ac:dyDescent="0.25">
      <c r="A447" s="36"/>
      <c r="B447" s="134"/>
      <c r="C447" s="134"/>
      <c r="D447" s="134"/>
      <c r="E447" s="134"/>
      <c r="F447" s="127"/>
      <c r="G447" s="141"/>
      <c r="H447" s="137"/>
      <c r="I447" s="137"/>
      <c r="J447" s="137"/>
      <c r="K447" s="142"/>
      <c r="L447" s="127"/>
    </row>
    <row r="448" spans="1:13" ht="13.5" x14ac:dyDescent="0.25">
      <c r="A448" s="36"/>
      <c r="B448" s="134"/>
      <c r="C448" s="134"/>
      <c r="D448" s="134"/>
      <c r="E448" s="134"/>
      <c r="F448" s="127"/>
      <c r="G448" s="141"/>
      <c r="H448" s="137"/>
      <c r="I448" s="137"/>
      <c r="J448" s="137"/>
      <c r="K448" s="142"/>
      <c r="L448" s="127"/>
    </row>
    <row r="449" spans="1:12" ht="13.5" x14ac:dyDescent="0.25">
      <c r="A449" s="36"/>
      <c r="B449" s="137"/>
      <c r="C449" s="137"/>
      <c r="D449" s="134"/>
      <c r="E449" s="137"/>
      <c r="F449" s="133"/>
      <c r="G449" s="141"/>
      <c r="H449" s="137"/>
      <c r="I449" s="137"/>
      <c r="J449" s="137"/>
      <c r="K449" s="142"/>
      <c r="L449" s="127"/>
    </row>
    <row r="450" spans="1:12" ht="13.5" x14ac:dyDescent="0.25">
      <c r="A450" s="36"/>
      <c r="B450" s="137"/>
      <c r="C450" s="137"/>
      <c r="D450" s="134"/>
      <c r="E450" s="137"/>
      <c r="F450" s="133"/>
      <c r="G450" s="141"/>
      <c r="H450" s="137"/>
      <c r="I450" s="137"/>
      <c r="J450" s="137"/>
      <c r="K450" s="142"/>
      <c r="L450" s="127"/>
    </row>
    <row r="451" spans="1:12" ht="13.5" x14ac:dyDescent="0.25">
      <c r="A451" s="36"/>
      <c r="B451" s="137"/>
      <c r="C451" s="137"/>
      <c r="D451" s="134"/>
      <c r="E451" s="137"/>
      <c r="F451" s="133"/>
      <c r="G451" s="141"/>
      <c r="H451" s="137"/>
      <c r="I451" s="137"/>
      <c r="J451" s="137"/>
      <c r="K451" s="142"/>
      <c r="L451" s="127"/>
    </row>
    <row r="452" spans="1:12" ht="13.5" x14ac:dyDescent="0.25">
      <c r="A452" s="36"/>
      <c r="B452" s="137"/>
      <c r="C452" s="137"/>
      <c r="D452" s="134"/>
      <c r="E452" s="137"/>
      <c r="F452" s="133"/>
      <c r="G452" s="141"/>
      <c r="H452" s="137"/>
      <c r="I452" s="137"/>
      <c r="J452" s="137"/>
      <c r="K452" s="142"/>
      <c r="L452" s="127"/>
    </row>
    <row r="453" spans="1:12" ht="13.5" x14ac:dyDescent="0.25">
      <c r="A453" s="36"/>
      <c r="B453" s="137"/>
      <c r="C453" s="137"/>
      <c r="D453" s="134"/>
      <c r="E453" s="137"/>
      <c r="F453" s="133"/>
      <c r="G453" s="141"/>
      <c r="H453" s="137"/>
      <c r="I453" s="137"/>
      <c r="J453" s="137"/>
      <c r="K453" s="142"/>
      <c r="L453" s="127"/>
    </row>
    <row r="454" spans="1:12" ht="13.5" x14ac:dyDescent="0.25">
      <c r="A454" s="36"/>
      <c r="B454" s="137"/>
      <c r="C454" s="137"/>
      <c r="D454" s="134"/>
      <c r="E454" s="137"/>
      <c r="F454" s="133"/>
      <c r="G454" s="141"/>
      <c r="H454" s="137"/>
      <c r="I454" s="137"/>
      <c r="J454" s="137"/>
      <c r="K454" s="142"/>
      <c r="L454" s="127"/>
    </row>
    <row r="455" spans="1:12" ht="13.5" x14ac:dyDescent="0.25">
      <c r="A455" s="36"/>
      <c r="B455" s="137"/>
      <c r="C455" s="137"/>
      <c r="D455" s="134"/>
      <c r="E455" s="137"/>
      <c r="F455" s="133"/>
      <c r="G455" s="141"/>
      <c r="H455" s="137"/>
      <c r="I455" s="137"/>
      <c r="J455" s="137"/>
      <c r="K455" s="142"/>
      <c r="L455" s="127"/>
    </row>
    <row r="456" spans="1:12" ht="13.5" x14ac:dyDescent="0.25">
      <c r="A456" s="36"/>
      <c r="B456" s="137"/>
      <c r="C456" s="137"/>
      <c r="D456" s="134"/>
      <c r="E456" s="137"/>
      <c r="F456" s="133"/>
      <c r="G456" s="141"/>
      <c r="H456" s="137"/>
      <c r="I456" s="137"/>
      <c r="J456" s="137"/>
      <c r="K456" s="142"/>
      <c r="L456" s="127"/>
    </row>
    <row r="457" spans="1:12" ht="13.5" x14ac:dyDescent="0.25">
      <c r="A457" s="146"/>
      <c r="B457" s="137"/>
      <c r="C457" s="137"/>
      <c r="D457" s="137"/>
      <c r="E457" s="137"/>
      <c r="F457" s="133"/>
      <c r="G457" s="141"/>
      <c r="H457" s="137"/>
      <c r="I457" s="138"/>
      <c r="J457" s="137"/>
      <c r="K457" s="142"/>
      <c r="L457" s="127"/>
    </row>
    <row r="458" spans="1:12" ht="13.5" x14ac:dyDescent="0.25">
      <c r="A458" s="36"/>
      <c r="B458" s="137"/>
      <c r="C458" s="137"/>
      <c r="D458" s="138"/>
      <c r="E458" s="137"/>
      <c r="F458" s="133"/>
      <c r="G458" s="141"/>
      <c r="H458" s="138"/>
      <c r="I458" s="138"/>
      <c r="J458" s="138"/>
      <c r="K458" s="142"/>
      <c r="L458" s="127"/>
    </row>
    <row r="459" spans="1:12" ht="13.5" x14ac:dyDescent="0.25">
      <c r="A459" s="36"/>
      <c r="B459" s="138"/>
      <c r="C459" s="138"/>
      <c r="D459" s="138"/>
      <c r="E459" s="138"/>
      <c r="F459" s="119"/>
      <c r="G459" s="141"/>
      <c r="H459" s="138"/>
      <c r="I459" s="138"/>
      <c r="J459" s="138"/>
      <c r="K459" s="142"/>
      <c r="L459" s="127"/>
    </row>
    <row r="460" spans="1:12" ht="13.5" x14ac:dyDescent="0.25">
      <c r="A460" s="36"/>
      <c r="B460" s="138"/>
      <c r="C460" s="138"/>
      <c r="D460" s="138"/>
      <c r="E460" s="138"/>
      <c r="F460" s="119"/>
      <c r="G460" s="143"/>
      <c r="H460" s="138"/>
      <c r="I460" s="138"/>
      <c r="J460" s="138"/>
      <c r="K460" s="138"/>
      <c r="L460" s="119"/>
    </row>
    <row r="461" spans="1:12" ht="13.5" x14ac:dyDescent="0.25">
      <c r="A461" s="36"/>
      <c r="B461" s="138"/>
      <c r="C461" s="138"/>
      <c r="D461" s="138"/>
      <c r="E461" s="138"/>
      <c r="F461" s="119"/>
      <c r="G461" s="143"/>
      <c r="H461" s="138"/>
      <c r="I461" s="138"/>
      <c r="J461" s="138"/>
      <c r="K461" s="138"/>
      <c r="L461" s="119"/>
    </row>
    <row r="462" spans="1:12" ht="13.5" x14ac:dyDescent="0.25">
      <c r="A462" s="36" t="s">
        <v>147</v>
      </c>
      <c r="B462" s="144">
        <f ca="1">SUM(B440:B458)</f>
        <v>0</v>
      </c>
      <c r="C462" s="144">
        <f>SUM(C440:C461)</f>
        <v>4709966.3599999994</v>
      </c>
      <c r="D462" s="144">
        <f>SUM(D440:D458)</f>
        <v>15.49</v>
      </c>
      <c r="E462" s="144">
        <f>SUM(E440:E460)</f>
        <v>4301315.68</v>
      </c>
      <c r="F462" s="145"/>
      <c r="G462" s="144">
        <f>SUM(G440:G457)</f>
        <v>408666.17000000004</v>
      </c>
      <c r="H462" s="144">
        <f>SUM(H440:H459)</f>
        <v>506502.08999999997</v>
      </c>
      <c r="I462" s="144">
        <f>SUM(I440:I458)</f>
        <v>-60757.670000000013</v>
      </c>
      <c r="J462" s="144" t="e">
        <f>SUM(J440:J457)</f>
        <v>#REF!</v>
      </c>
      <c r="K462" s="144" t="e">
        <f>SUM(K440:K457)</f>
        <v>#REF!</v>
      </c>
      <c r="L462" s="147"/>
    </row>
    <row r="463" spans="1:12" ht="13.5" x14ac:dyDescent="0.25">
      <c r="B463" s="43"/>
      <c r="C463" s="43"/>
      <c r="D463" s="44"/>
      <c r="E463" s="43"/>
      <c r="F463" s="43"/>
      <c r="G463" s="43"/>
      <c r="H463" s="45"/>
      <c r="I463" s="45"/>
      <c r="J463" s="43"/>
      <c r="K463" s="43"/>
    </row>
    <row r="464" spans="1:12" ht="13.5" x14ac:dyDescent="0.25">
      <c r="A464" s="43"/>
      <c r="B464" s="208" t="s">
        <v>4</v>
      </c>
      <c r="C464" s="208"/>
      <c r="D464" s="209" t="s">
        <v>5</v>
      </c>
      <c r="E464" s="210"/>
      <c r="F464" s="211"/>
      <c r="G464" s="212" t="s">
        <v>77</v>
      </c>
      <c r="H464" s="212"/>
      <c r="I464" s="190" t="s">
        <v>0</v>
      </c>
      <c r="J464" s="115"/>
      <c r="K464" s="45"/>
      <c r="L464" s="43"/>
    </row>
    <row r="465" spans="1:12" ht="13.5" x14ac:dyDescent="0.25">
      <c r="B465" s="213" t="s">
        <v>8</v>
      </c>
      <c r="C465" s="213"/>
      <c r="D465" s="232"/>
      <c r="E465" s="210"/>
      <c r="F465" s="211"/>
      <c r="G465" s="214"/>
      <c r="H465" s="214"/>
      <c r="I465" s="22"/>
      <c r="J465" s="117"/>
      <c r="K465" s="117"/>
    </row>
    <row r="466" spans="1:12" ht="13.5" x14ac:dyDescent="0.25">
      <c r="B466" s="212" t="s">
        <v>6</v>
      </c>
      <c r="C466" s="212"/>
      <c r="D466" s="209"/>
      <c r="E466" s="210"/>
      <c r="F466" s="211"/>
      <c r="G466" s="214"/>
      <c r="H466" s="214"/>
      <c r="I466" s="22"/>
      <c r="J466" s="117"/>
      <c r="K466" s="117"/>
    </row>
    <row r="467" spans="1:12" ht="13.5" x14ac:dyDescent="0.25">
      <c r="B467" s="212" t="s">
        <v>7</v>
      </c>
      <c r="C467" s="212"/>
      <c r="D467" s="216"/>
      <c r="E467" s="217"/>
      <c r="F467" s="218"/>
      <c r="G467" s="214"/>
      <c r="H467" s="214"/>
      <c r="I467" s="47"/>
      <c r="J467" s="116"/>
      <c r="K467" s="114"/>
    </row>
    <row r="468" spans="1:12" ht="13.5" x14ac:dyDescent="0.25">
      <c r="B468" s="212" t="s">
        <v>15</v>
      </c>
      <c r="C468" s="212"/>
      <c r="D468" s="209"/>
      <c r="E468" s="210"/>
      <c r="F468" s="211"/>
      <c r="G468" s="214"/>
      <c r="H468" s="214"/>
      <c r="I468" s="22"/>
      <c r="J468" s="116"/>
      <c r="K468" s="116"/>
      <c r="L468" s="117"/>
    </row>
    <row r="469" spans="1:12" ht="13.5" x14ac:dyDescent="0.25">
      <c r="B469" s="38"/>
      <c r="C469" s="38"/>
      <c r="D469" s="38"/>
      <c r="E469" s="38"/>
      <c r="F469" s="38"/>
      <c r="G469" s="23"/>
      <c r="H469" s="23"/>
      <c r="I469" s="24"/>
      <c r="J469" s="1" t="s">
        <v>159</v>
      </c>
    </row>
    <row r="470" spans="1:12" x14ac:dyDescent="0.2">
      <c r="C470" s="43"/>
      <c r="E470" s="116"/>
      <c r="G470" s="122"/>
    </row>
    <row r="471" spans="1:12" ht="16.5" x14ac:dyDescent="0.3">
      <c r="A471" s="5"/>
      <c r="B471" s="219" t="s">
        <v>12</v>
      </c>
      <c r="C471" s="219"/>
      <c r="D471" s="188"/>
      <c r="E471" s="120"/>
      <c r="F471" s="5"/>
      <c r="G471" s="215" t="s">
        <v>60</v>
      </c>
      <c r="H471" s="215"/>
      <c r="I471" s="5"/>
      <c r="J471" s="215" t="s">
        <v>11</v>
      </c>
      <c r="K471" s="215"/>
      <c r="L471" s="5"/>
    </row>
    <row r="472" spans="1:12" ht="16.5" x14ac:dyDescent="0.3">
      <c r="A472" s="5"/>
      <c r="B472" s="188"/>
      <c r="C472" s="188"/>
      <c r="D472" s="188"/>
      <c r="E472" s="5"/>
      <c r="F472" s="5"/>
      <c r="G472" s="189"/>
      <c r="H472" s="189"/>
      <c r="I472" s="5"/>
      <c r="J472" s="189"/>
      <c r="K472" s="189"/>
      <c r="L472" s="5"/>
    </row>
    <row r="473" spans="1:12" ht="16.5" x14ac:dyDescent="0.3">
      <c r="A473" s="5"/>
      <c r="B473" s="219"/>
      <c r="C473" s="219"/>
      <c r="D473" s="219"/>
      <c r="E473" s="5"/>
      <c r="F473" s="220"/>
      <c r="G473" s="220"/>
      <c r="H473" s="220"/>
      <c r="I473" s="5"/>
      <c r="J473" s="215"/>
      <c r="K473" s="215"/>
      <c r="L473" s="5"/>
    </row>
    <row r="474" spans="1:12" ht="16.5" x14ac:dyDescent="0.3">
      <c r="A474" s="9"/>
      <c r="B474" s="221" t="s">
        <v>166</v>
      </c>
      <c r="C474" s="221"/>
      <c r="D474" s="221"/>
      <c r="E474" s="39"/>
      <c r="F474" s="222" t="s">
        <v>157</v>
      </c>
      <c r="G474" s="222"/>
      <c r="H474" s="222"/>
      <c r="I474" s="27"/>
      <c r="J474" s="222" t="s">
        <v>167</v>
      </c>
      <c r="K474" s="222"/>
      <c r="L474" s="5"/>
    </row>
    <row r="476" spans="1:12" ht="15.75" x14ac:dyDescent="0.25">
      <c r="A476" s="201" t="s">
        <v>161</v>
      </c>
      <c r="B476" s="201"/>
      <c r="C476" s="201"/>
      <c r="D476" s="201"/>
      <c r="E476" s="201"/>
      <c r="F476" s="201"/>
      <c r="G476" s="201"/>
      <c r="H476" s="201"/>
      <c r="I476" s="201"/>
      <c r="J476" s="201"/>
      <c r="K476" s="201"/>
      <c r="L476" s="201"/>
    </row>
    <row r="477" spans="1:12" ht="15.75" x14ac:dyDescent="0.25">
      <c r="A477" s="201" t="s">
        <v>14</v>
      </c>
      <c r="B477" s="201"/>
      <c r="C477" s="201"/>
      <c r="D477" s="201"/>
      <c r="E477" s="201"/>
      <c r="F477" s="201"/>
      <c r="G477" s="201"/>
      <c r="H477" s="201"/>
      <c r="I477" s="201"/>
      <c r="J477" s="201"/>
      <c r="K477" s="201"/>
      <c r="L477" s="201"/>
    </row>
    <row r="478" spans="1:12" ht="15.75" x14ac:dyDescent="0.25">
      <c r="A478" s="40" t="s">
        <v>160</v>
      </c>
      <c r="B478" s="192"/>
      <c r="C478" s="192"/>
      <c r="D478" s="192"/>
      <c r="E478" s="192"/>
      <c r="F478" s="192"/>
      <c r="G478" s="192"/>
      <c r="H478" s="192"/>
      <c r="I478" s="192"/>
      <c r="J478" s="102">
        <v>45657</v>
      </c>
      <c r="K478" s="192"/>
      <c r="L478" s="118"/>
    </row>
    <row r="479" spans="1:12" x14ac:dyDescent="0.2">
      <c r="B479" s="68"/>
      <c r="C479" s="68"/>
      <c r="D479" s="68"/>
      <c r="E479" s="2"/>
      <c r="F479" s="2"/>
      <c r="G479" s="2"/>
      <c r="J479" s="1" t="s">
        <v>158</v>
      </c>
    </row>
    <row r="480" spans="1:12" ht="13.5" x14ac:dyDescent="0.25">
      <c r="C480" s="212" t="s">
        <v>1</v>
      </c>
      <c r="D480" s="212"/>
      <c r="E480" s="233"/>
      <c r="F480" s="233"/>
      <c r="G480" s="233"/>
      <c r="H480" s="212" t="s">
        <v>2</v>
      </c>
      <c r="I480" s="212"/>
      <c r="J480" s="212"/>
      <c r="K480" s="212"/>
    </row>
    <row r="481" spans="1:13" ht="13.5" x14ac:dyDescent="0.25">
      <c r="A481" s="234" t="s">
        <v>23</v>
      </c>
      <c r="B481" s="236" t="s">
        <v>35</v>
      </c>
      <c r="C481" s="236" t="s">
        <v>36</v>
      </c>
      <c r="D481" s="236" t="s">
        <v>62</v>
      </c>
      <c r="E481" s="237" t="s">
        <v>39</v>
      </c>
      <c r="F481" s="237" t="s">
        <v>0</v>
      </c>
      <c r="G481" s="234" t="s">
        <v>72</v>
      </c>
      <c r="H481" s="237" t="s">
        <v>70</v>
      </c>
      <c r="I481" s="237" t="s">
        <v>71</v>
      </c>
      <c r="J481" s="237" t="s">
        <v>73</v>
      </c>
      <c r="K481" s="237" t="s">
        <v>74</v>
      </c>
      <c r="L481" s="194" t="s">
        <v>24</v>
      </c>
    </row>
    <row r="482" spans="1:13" ht="13.5" x14ac:dyDescent="0.2">
      <c r="A482" s="235"/>
      <c r="B482" s="236"/>
      <c r="C482" s="236"/>
      <c r="D482" s="236"/>
      <c r="E482" s="237"/>
      <c r="F482" s="237"/>
      <c r="G482" s="235"/>
      <c r="H482" s="237"/>
      <c r="I482" s="237"/>
      <c r="J482" s="237"/>
      <c r="K482" s="237"/>
      <c r="L482" s="193" t="s">
        <v>25</v>
      </c>
    </row>
    <row r="483" spans="1:13" ht="13.5" x14ac:dyDescent="0.25">
      <c r="A483" s="36" t="s">
        <v>163</v>
      </c>
      <c r="B483" s="134">
        <v>5138229.63</v>
      </c>
      <c r="C483" s="149">
        <f>5138229.63-D483</f>
        <v>5138211.04</v>
      </c>
      <c r="D483" s="149">
        <f>18.54+0.05</f>
        <v>18.59</v>
      </c>
      <c r="E483" s="149">
        <v>5084619.59</v>
      </c>
      <c r="F483" s="127">
        <f>E483/C483</f>
        <v>0.98957001773909226</v>
      </c>
      <c r="G483" s="161">
        <f>C483+D483-E483</f>
        <v>53610.040000000037</v>
      </c>
      <c r="H483" s="149">
        <v>195246.04</v>
      </c>
      <c r="I483" s="134">
        <f>'CTAS DEUDORAS Y ACREEDORAS'!E441</f>
        <v>0</v>
      </c>
      <c r="J483" s="134">
        <f>'CTAS DEUDORAS Y ACREEDORAS'!F441</f>
        <v>141636</v>
      </c>
      <c r="K483" s="197">
        <f>H483+I483-J483</f>
        <v>53610.040000000008</v>
      </c>
      <c r="L483" s="123"/>
      <c r="M483" s="162">
        <f>G483-K483</f>
        <v>0</v>
      </c>
    </row>
    <row r="484" spans="1:13" ht="13.5" x14ac:dyDescent="0.25">
      <c r="A484" s="36"/>
      <c r="B484" s="134"/>
      <c r="C484" s="149"/>
      <c r="D484" s="149"/>
      <c r="E484" s="149"/>
      <c r="F484" s="127"/>
      <c r="G484" s="161"/>
      <c r="H484" s="149"/>
      <c r="I484" s="134"/>
      <c r="J484" s="134"/>
      <c r="K484" s="140"/>
      <c r="L484" s="148"/>
    </row>
    <row r="485" spans="1:13" ht="13.5" x14ac:dyDescent="0.25">
      <c r="A485" s="36" t="s">
        <v>164</v>
      </c>
      <c r="B485" s="134"/>
      <c r="C485" s="134"/>
      <c r="D485" s="134"/>
      <c r="E485" s="134"/>
      <c r="F485" s="124"/>
      <c r="G485" s="134"/>
      <c r="H485" s="149">
        <v>80081.67</v>
      </c>
      <c r="I485" s="134"/>
      <c r="J485" s="134"/>
      <c r="K485" s="149"/>
      <c r="L485" s="123"/>
    </row>
    <row r="486" spans="1:13" ht="13.5" x14ac:dyDescent="0.25">
      <c r="A486" s="36"/>
      <c r="B486" s="134"/>
      <c r="C486" s="134"/>
      <c r="D486" s="134"/>
      <c r="E486" s="134"/>
      <c r="F486" s="124"/>
      <c r="G486" s="134"/>
      <c r="H486" s="149"/>
      <c r="I486" s="134"/>
      <c r="J486" s="134"/>
      <c r="K486" s="134"/>
      <c r="L486" s="123"/>
      <c r="M486" s="114"/>
    </row>
    <row r="487" spans="1:13" ht="13.5" x14ac:dyDescent="0.25">
      <c r="A487" s="36"/>
      <c r="B487" s="134"/>
      <c r="C487" s="136"/>
      <c r="D487" s="134"/>
      <c r="E487" s="135"/>
      <c r="F487" s="124"/>
      <c r="G487" s="134"/>
      <c r="H487" s="134"/>
      <c r="I487" s="155"/>
      <c r="J487" s="134"/>
      <c r="K487" s="134"/>
      <c r="L487" s="123"/>
    </row>
    <row r="488" spans="1:13" ht="13.5" x14ac:dyDescent="0.25">
      <c r="A488" s="109"/>
      <c r="B488" s="136"/>
      <c r="C488" s="136"/>
      <c r="D488" s="136"/>
      <c r="E488" s="136"/>
      <c r="F488" s="126"/>
      <c r="G488" s="136"/>
      <c r="H488" s="155"/>
      <c r="I488" s="155"/>
      <c r="J488" s="136"/>
      <c r="K488" s="136"/>
      <c r="L488" s="125"/>
    </row>
    <row r="489" spans="1:13" ht="13.5" x14ac:dyDescent="0.25">
      <c r="A489" s="121"/>
      <c r="B489" s="134"/>
      <c r="C489" s="134"/>
      <c r="D489" s="134"/>
      <c r="E489" s="134"/>
      <c r="F489" s="127"/>
      <c r="G489" s="139"/>
      <c r="H489" s="134"/>
      <c r="I489" s="155"/>
      <c r="J489" s="140"/>
      <c r="K489" s="140"/>
      <c r="L489" s="127"/>
    </row>
    <row r="490" spans="1:13" ht="13.5" x14ac:dyDescent="0.25">
      <c r="A490" s="36"/>
      <c r="B490" s="134"/>
      <c r="C490" s="134"/>
      <c r="D490" s="134"/>
      <c r="E490" s="134"/>
      <c r="F490" s="127"/>
      <c r="G490" s="141"/>
      <c r="H490" s="137"/>
      <c r="I490" s="137"/>
      <c r="J490" s="137"/>
      <c r="K490" s="142"/>
      <c r="L490" s="127"/>
    </row>
    <row r="491" spans="1:13" ht="13.5" x14ac:dyDescent="0.25">
      <c r="A491" s="36"/>
      <c r="B491" s="134"/>
      <c r="C491" s="134"/>
      <c r="D491" s="134"/>
      <c r="E491" s="134"/>
      <c r="F491" s="127"/>
      <c r="G491" s="141"/>
      <c r="H491" s="137"/>
      <c r="I491" s="137"/>
      <c r="J491" s="137"/>
      <c r="K491" s="142"/>
      <c r="L491" s="127"/>
    </row>
    <row r="492" spans="1:13" ht="13.5" x14ac:dyDescent="0.25">
      <c r="A492" s="36"/>
      <c r="B492" s="137"/>
      <c r="C492" s="137"/>
      <c r="D492" s="134"/>
      <c r="E492" s="137"/>
      <c r="F492" s="133"/>
      <c r="G492" s="141"/>
      <c r="H492" s="137"/>
      <c r="I492" s="137"/>
      <c r="J492" s="137"/>
      <c r="K492" s="142"/>
      <c r="L492" s="127"/>
    </row>
    <row r="493" spans="1:13" ht="13.5" x14ac:dyDescent="0.25">
      <c r="A493" s="36"/>
      <c r="B493" s="137"/>
      <c r="C493" s="137"/>
      <c r="D493" s="134"/>
      <c r="E493" s="137"/>
      <c r="F493" s="133"/>
      <c r="G493" s="141"/>
      <c r="H493" s="137"/>
      <c r="I493" s="137"/>
      <c r="J493" s="137"/>
      <c r="K493" s="142"/>
      <c r="L493" s="127"/>
    </row>
    <row r="494" spans="1:13" ht="13.5" x14ac:dyDescent="0.25">
      <c r="A494" s="36"/>
      <c r="B494" s="137"/>
      <c r="C494" s="137"/>
      <c r="D494" s="134"/>
      <c r="E494" s="137"/>
      <c r="F494" s="133"/>
      <c r="G494" s="141"/>
      <c r="H494" s="137"/>
      <c r="I494" s="137"/>
      <c r="J494" s="137"/>
      <c r="K494" s="142"/>
      <c r="L494" s="127"/>
    </row>
    <row r="495" spans="1:13" ht="13.5" x14ac:dyDescent="0.25">
      <c r="A495" s="36"/>
      <c r="B495" s="137"/>
      <c r="C495" s="137"/>
      <c r="D495" s="134"/>
      <c r="E495" s="137"/>
      <c r="F495" s="133"/>
      <c r="G495" s="141"/>
      <c r="H495" s="137"/>
      <c r="I495" s="137"/>
      <c r="J495" s="137"/>
      <c r="K495" s="142"/>
      <c r="L495" s="127"/>
    </row>
    <row r="496" spans="1:13" ht="13.5" x14ac:dyDescent="0.25">
      <c r="A496" s="36"/>
      <c r="B496" s="137"/>
      <c r="C496" s="137"/>
      <c r="D496" s="134"/>
      <c r="E496" s="137"/>
      <c r="F496" s="133"/>
      <c r="G496" s="141"/>
      <c r="H496" s="137"/>
      <c r="I496" s="137"/>
      <c r="J496" s="137"/>
      <c r="K496" s="142"/>
      <c r="L496" s="127"/>
    </row>
    <row r="497" spans="1:12" ht="13.5" x14ac:dyDescent="0.25">
      <c r="A497" s="36"/>
      <c r="B497" s="137"/>
      <c r="C497" s="137"/>
      <c r="D497" s="134"/>
      <c r="E497" s="137"/>
      <c r="F497" s="133"/>
      <c r="G497" s="141"/>
      <c r="H497" s="137"/>
      <c r="I497" s="137"/>
      <c r="J497" s="137"/>
      <c r="K497" s="142"/>
      <c r="L497" s="127"/>
    </row>
    <row r="498" spans="1:12" ht="13.5" x14ac:dyDescent="0.25">
      <c r="A498" s="36"/>
      <c r="B498" s="137"/>
      <c r="C498" s="137"/>
      <c r="D498" s="134"/>
      <c r="E498" s="137"/>
      <c r="F498" s="133"/>
      <c r="G498" s="141"/>
      <c r="H498" s="137"/>
      <c r="I498" s="137"/>
      <c r="J498" s="137"/>
      <c r="K498" s="142"/>
      <c r="L498" s="127"/>
    </row>
    <row r="499" spans="1:12" ht="13.5" x14ac:dyDescent="0.25">
      <c r="A499" s="36"/>
      <c r="B499" s="137"/>
      <c r="C499" s="137"/>
      <c r="D499" s="134"/>
      <c r="E499" s="137"/>
      <c r="F499" s="133"/>
      <c r="G499" s="141"/>
      <c r="H499" s="137"/>
      <c r="I499" s="137"/>
      <c r="J499" s="137"/>
      <c r="K499" s="142"/>
      <c r="L499" s="127"/>
    </row>
    <row r="500" spans="1:12" ht="13.5" x14ac:dyDescent="0.25">
      <c r="A500" s="146"/>
      <c r="B500" s="137"/>
      <c r="C500" s="137"/>
      <c r="D500" s="137"/>
      <c r="E500" s="137"/>
      <c r="F500" s="133"/>
      <c r="G500" s="141"/>
      <c r="H500" s="137"/>
      <c r="I500" s="138"/>
      <c r="J500" s="137"/>
      <c r="K500" s="142"/>
      <c r="L500" s="127"/>
    </row>
    <row r="501" spans="1:12" ht="13.5" x14ac:dyDescent="0.25">
      <c r="A501" s="36"/>
      <c r="B501" s="137"/>
      <c r="C501" s="137"/>
      <c r="D501" s="138"/>
      <c r="E501" s="137"/>
      <c r="F501" s="133"/>
      <c r="G501" s="141"/>
      <c r="H501" s="138"/>
      <c r="I501" s="138"/>
      <c r="J501" s="138"/>
      <c r="K501" s="142"/>
      <c r="L501" s="127"/>
    </row>
    <row r="502" spans="1:12" ht="13.5" x14ac:dyDescent="0.25">
      <c r="A502" s="36"/>
      <c r="B502" s="138"/>
      <c r="C502" s="138"/>
      <c r="D502" s="138"/>
      <c r="E502" s="138"/>
      <c r="F502" s="119"/>
      <c r="G502" s="141"/>
      <c r="H502" s="138"/>
      <c r="I502" s="138"/>
      <c r="J502" s="138"/>
      <c r="K502" s="142"/>
      <c r="L502" s="127"/>
    </row>
    <row r="503" spans="1:12" ht="13.5" x14ac:dyDescent="0.25">
      <c r="A503" s="36"/>
      <c r="B503" s="138"/>
      <c r="C503" s="138"/>
      <c r="D503" s="138"/>
      <c r="E503" s="138"/>
      <c r="F503" s="119"/>
      <c r="G503" s="143"/>
      <c r="H503" s="138"/>
      <c r="I503" s="138"/>
      <c r="J503" s="138"/>
      <c r="K503" s="138"/>
      <c r="L503" s="119"/>
    </row>
    <row r="504" spans="1:12" ht="13.5" x14ac:dyDescent="0.25">
      <c r="A504" s="36"/>
      <c r="B504" s="138"/>
      <c r="C504" s="138"/>
      <c r="D504" s="138"/>
      <c r="E504" s="138"/>
      <c r="F504" s="119"/>
      <c r="G504" s="143"/>
      <c r="H504" s="138"/>
      <c r="I504" s="138"/>
      <c r="J504" s="138"/>
      <c r="K504" s="138"/>
      <c r="L504" s="119"/>
    </row>
    <row r="505" spans="1:12" ht="13.5" x14ac:dyDescent="0.25">
      <c r="A505" s="36" t="s">
        <v>147</v>
      </c>
      <c r="B505" s="144">
        <f>SUM(B483:B501)</f>
        <v>5138229.63</v>
      </c>
      <c r="C505" s="144">
        <f>SUM(C483:C504)</f>
        <v>5138211.04</v>
      </c>
      <c r="D505" s="144">
        <f>SUM(D483:D501)</f>
        <v>18.59</v>
      </c>
      <c r="E505" s="144">
        <f>SUM(E483:E503)</f>
        <v>5084619.59</v>
      </c>
      <c r="F505" s="145"/>
      <c r="G505" s="144">
        <f>SUM(G483:G500)</f>
        <v>53610.040000000037</v>
      </c>
      <c r="H505" s="144">
        <f>SUM(H483:H502)</f>
        <v>275327.71000000002</v>
      </c>
      <c r="I505" s="144">
        <f>SUM(I483:I501)</f>
        <v>0</v>
      </c>
      <c r="J505" s="144">
        <f>SUM(J483:J500)</f>
        <v>141636</v>
      </c>
      <c r="K505" s="144">
        <f>SUM(K483:K500)</f>
        <v>53610.040000000008</v>
      </c>
      <c r="L505" s="147"/>
    </row>
    <row r="506" spans="1:12" ht="13.5" x14ac:dyDescent="0.25">
      <c r="B506" s="43"/>
      <c r="C506" s="43"/>
      <c r="D506" s="44"/>
      <c r="E506" s="43"/>
      <c r="F506" s="43"/>
      <c r="G506" s="43"/>
      <c r="H506" s="45"/>
      <c r="I506" s="45"/>
      <c r="J506" s="43"/>
      <c r="K506" s="43"/>
    </row>
    <row r="507" spans="1:12" ht="13.5" x14ac:dyDescent="0.25">
      <c r="A507" s="43"/>
      <c r="B507" s="208" t="s">
        <v>4</v>
      </c>
      <c r="C507" s="208"/>
      <c r="D507" s="209" t="s">
        <v>5</v>
      </c>
      <c r="E507" s="210"/>
      <c r="F507" s="211"/>
      <c r="G507" s="212" t="s">
        <v>77</v>
      </c>
      <c r="H507" s="212"/>
      <c r="I507" s="194" t="s">
        <v>0</v>
      </c>
      <c r="J507" s="115"/>
      <c r="K507" s="45"/>
      <c r="L507" s="43"/>
    </row>
    <row r="508" spans="1:12" ht="13.5" x14ac:dyDescent="0.25">
      <c r="B508" s="213" t="s">
        <v>8</v>
      </c>
      <c r="C508" s="213"/>
      <c r="D508" s="232"/>
      <c r="E508" s="210"/>
      <c r="F508" s="211"/>
      <c r="G508" s="214"/>
      <c r="H508" s="214"/>
      <c r="I508" s="22"/>
      <c r="J508" s="117"/>
      <c r="K508" s="117"/>
    </row>
    <row r="509" spans="1:12" ht="13.5" x14ac:dyDescent="0.25">
      <c r="B509" s="212" t="s">
        <v>6</v>
      </c>
      <c r="C509" s="212"/>
      <c r="D509" s="209"/>
      <c r="E509" s="210"/>
      <c r="F509" s="211"/>
      <c r="G509" s="214"/>
      <c r="H509" s="214"/>
      <c r="I509" s="22"/>
      <c r="J509" s="117"/>
      <c r="K509" s="117"/>
    </row>
    <row r="510" spans="1:12" ht="13.5" x14ac:dyDescent="0.25">
      <c r="B510" s="212" t="s">
        <v>7</v>
      </c>
      <c r="C510" s="212"/>
      <c r="D510" s="216"/>
      <c r="E510" s="217"/>
      <c r="F510" s="218"/>
      <c r="G510" s="214"/>
      <c r="H510" s="214"/>
      <c r="I510" s="47"/>
      <c r="J510" s="116"/>
      <c r="K510" s="114"/>
    </row>
    <row r="511" spans="1:12" ht="13.5" x14ac:dyDescent="0.25">
      <c r="B511" s="212" t="s">
        <v>15</v>
      </c>
      <c r="C511" s="212"/>
      <c r="D511" s="209"/>
      <c r="E511" s="210"/>
      <c r="F511" s="211"/>
      <c r="G511" s="214"/>
      <c r="H511" s="214"/>
      <c r="I511" s="22"/>
      <c r="J511" s="116"/>
      <c r="K511" s="116"/>
      <c r="L511" s="117"/>
    </row>
    <row r="512" spans="1:12" ht="13.5" x14ac:dyDescent="0.25">
      <c r="B512" s="38"/>
      <c r="C512" s="38"/>
      <c r="D512" s="38"/>
      <c r="E512" s="38"/>
      <c r="F512" s="38"/>
      <c r="G512" s="23"/>
      <c r="H512" s="23"/>
      <c r="I512" s="24"/>
      <c r="J512" s="1" t="s">
        <v>159</v>
      </c>
    </row>
    <row r="513" spans="1:12" x14ac:dyDescent="0.2">
      <c r="C513" s="43"/>
      <c r="E513" s="116"/>
      <c r="G513" s="122"/>
    </row>
    <row r="514" spans="1:12" ht="16.5" x14ac:dyDescent="0.3">
      <c r="A514" s="5"/>
      <c r="B514" s="219" t="s">
        <v>12</v>
      </c>
      <c r="C514" s="219"/>
      <c r="D514" s="195"/>
      <c r="E514" s="120"/>
      <c r="F514" s="5"/>
      <c r="G514" s="215" t="s">
        <v>60</v>
      </c>
      <c r="H514" s="215"/>
      <c r="I514" s="5"/>
      <c r="J514" s="215" t="s">
        <v>11</v>
      </c>
      <c r="K514" s="215"/>
      <c r="L514" s="5"/>
    </row>
    <row r="515" spans="1:12" ht="16.5" x14ac:dyDescent="0.3">
      <c r="A515" s="5"/>
      <c r="B515" s="195"/>
      <c r="C515" s="195"/>
      <c r="D515" s="195"/>
      <c r="E515" s="5"/>
      <c r="F515" s="5"/>
      <c r="G515" s="196"/>
      <c r="H515" s="196"/>
      <c r="I515" s="5"/>
      <c r="J515" s="196"/>
      <c r="K515" s="196"/>
      <c r="L515" s="5"/>
    </row>
    <row r="516" spans="1:12" ht="16.5" x14ac:dyDescent="0.3">
      <c r="A516" s="5"/>
      <c r="B516" s="219"/>
      <c r="C516" s="219"/>
      <c r="D516" s="219"/>
      <c r="E516" s="5"/>
      <c r="F516" s="220"/>
      <c r="G516" s="220"/>
      <c r="H516" s="220"/>
      <c r="I516" s="5"/>
      <c r="J516" s="215"/>
      <c r="K516" s="215"/>
      <c r="L516" s="5"/>
    </row>
    <row r="517" spans="1:12" ht="16.5" x14ac:dyDescent="0.3">
      <c r="A517" s="9"/>
      <c r="B517" s="221" t="s">
        <v>166</v>
      </c>
      <c r="C517" s="221"/>
      <c r="D517" s="221"/>
      <c r="E517" s="39"/>
      <c r="F517" s="222" t="s">
        <v>157</v>
      </c>
      <c r="G517" s="222"/>
      <c r="H517" s="222"/>
      <c r="I517" s="27"/>
      <c r="J517" s="222" t="s">
        <v>167</v>
      </c>
      <c r="K517" s="222"/>
      <c r="L517" s="5"/>
    </row>
  </sheetData>
  <mergeCells count="468">
    <mergeCell ref="B474:D474"/>
    <mergeCell ref="F474:H474"/>
    <mergeCell ref="J474:K474"/>
    <mergeCell ref="B471:C471"/>
    <mergeCell ref="G471:H471"/>
    <mergeCell ref="J471:K471"/>
    <mergeCell ref="B473:D473"/>
    <mergeCell ref="F473:H473"/>
    <mergeCell ref="J473:K473"/>
    <mergeCell ref="B467:C467"/>
    <mergeCell ref="D467:F467"/>
    <mergeCell ref="G467:H467"/>
    <mergeCell ref="B468:C468"/>
    <mergeCell ref="D468:F468"/>
    <mergeCell ref="G468:H468"/>
    <mergeCell ref="B465:C465"/>
    <mergeCell ref="D465:F465"/>
    <mergeCell ref="G465:H465"/>
    <mergeCell ref="B466:C466"/>
    <mergeCell ref="D466:F466"/>
    <mergeCell ref="G466:H466"/>
    <mergeCell ref="B464:C464"/>
    <mergeCell ref="D464:F464"/>
    <mergeCell ref="G464:H464"/>
    <mergeCell ref="A438:A439"/>
    <mergeCell ref="B438:B439"/>
    <mergeCell ref="C438:C439"/>
    <mergeCell ref="D438:D439"/>
    <mergeCell ref="E438:E439"/>
    <mergeCell ref="F438:F439"/>
    <mergeCell ref="B250:C250"/>
    <mergeCell ref="D250:F250"/>
    <mergeCell ref="G250:H250"/>
    <mergeCell ref="B251:C251"/>
    <mergeCell ref="G438:G439"/>
    <mergeCell ref="H438:H439"/>
    <mergeCell ref="I438:I439"/>
    <mergeCell ref="J438:J439"/>
    <mergeCell ref="K438:K439"/>
    <mergeCell ref="D210:F210"/>
    <mergeCell ref="G210:H210"/>
    <mergeCell ref="B216:D216"/>
    <mergeCell ref="F216:H216"/>
    <mergeCell ref="A433:L433"/>
    <mergeCell ref="A434:L434"/>
    <mergeCell ref="C437:G437"/>
    <mergeCell ref="H437:K437"/>
    <mergeCell ref="C221:G221"/>
    <mergeCell ref="H221:K221"/>
    <mergeCell ref="A222:A223"/>
    <mergeCell ref="B222:B223"/>
    <mergeCell ref="G222:G223"/>
    <mergeCell ref="H222:H223"/>
    <mergeCell ref="I222:I223"/>
    <mergeCell ref="J222:J223"/>
    <mergeCell ref="K222:K223"/>
    <mergeCell ref="B249:C249"/>
    <mergeCell ref="D249:F249"/>
    <mergeCell ref="G249:H249"/>
    <mergeCell ref="C222:C223"/>
    <mergeCell ref="D222:D223"/>
    <mergeCell ref="E222:E223"/>
    <mergeCell ref="F222:F223"/>
    <mergeCell ref="G164:H164"/>
    <mergeCell ref="D164:F164"/>
    <mergeCell ref="B164:C164"/>
    <mergeCell ref="G163:H163"/>
    <mergeCell ref="D163:F163"/>
    <mergeCell ref="B163:C163"/>
    <mergeCell ref="B208:C208"/>
    <mergeCell ref="D208:F208"/>
    <mergeCell ref="G208:H208"/>
    <mergeCell ref="B206:C206"/>
    <mergeCell ref="D206:F206"/>
    <mergeCell ref="G206:H206"/>
    <mergeCell ref="B207:C207"/>
    <mergeCell ref="D207:F207"/>
    <mergeCell ref="G207:H207"/>
    <mergeCell ref="C179:C180"/>
    <mergeCell ref="D179:D180"/>
    <mergeCell ref="G179:G180"/>
    <mergeCell ref="H179:H180"/>
    <mergeCell ref="A132:L132"/>
    <mergeCell ref="A131:L131"/>
    <mergeCell ref="E136:E137"/>
    <mergeCell ref="D136:D137"/>
    <mergeCell ref="C136:C137"/>
    <mergeCell ref="B136:B137"/>
    <mergeCell ref="A136:A137"/>
    <mergeCell ref="H135:K135"/>
    <mergeCell ref="C135:G135"/>
    <mergeCell ref="K136:K137"/>
    <mergeCell ref="J136:J137"/>
    <mergeCell ref="I136:I137"/>
    <mergeCell ref="H136:H137"/>
    <mergeCell ref="G136:G137"/>
    <mergeCell ref="F136:F137"/>
    <mergeCell ref="A1:L1"/>
    <mergeCell ref="A2:L2"/>
    <mergeCell ref="C5:G5"/>
    <mergeCell ref="H5:K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33:C33"/>
    <mergeCell ref="D33:F33"/>
    <mergeCell ref="G33:H33"/>
    <mergeCell ref="B34:C34"/>
    <mergeCell ref="D34:F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40:C40"/>
    <mergeCell ref="G40:H40"/>
    <mergeCell ref="J40:K40"/>
    <mergeCell ref="B42:D42"/>
    <mergeCell ref="F42:H42"/>
    <mergeCell ref="J42:K42"/>
    <mergeCell ref="B43:D43"/>
    <mergeCell ref="F43:H43"/>
    <mergeCell ref="J43:K43"/>
    <mergeCell ref="A44:L44"/>
    <mergeCell ref="A45:L45"/>
    <mergeCell ref="C48:G48"/>
    <mergeCell ref="H48:K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B76:C76"/>
    <mergeCell ref="D76:F76"/>
    <mergeCell ref="G76:H76"/>
    <mergeCell ref="B77:C77"/>
    <mergeCell ref="D77:F77"/>
    <mergeCell ref="G77:H77"/>
    <mergeCell ref="B78:C78"/>
    <mergeCell ref="D78:F78"/>
    <mergeCell ref="G78:H78"/>
    <mergeCell ref="B79:C79"/>
    <mergeCell ref="D79:F79"/>
    <mergeCell ref="G79:H79"/>
    <mergeCell ref="B80:C80"/>
    <mergeCell ref="D80:F80"/>
    <mergeCell ref="G80:H80"/>
    <mergeCell ref="B86:D86"/>
    <mergeCell ref="F86:H86"/>
    <mergeCell ref="J86:K86"/>
    <mergeCell ref="B83:C83"/>
    <mergeCell ref="G83:H83"/>
    <mergeCell ref="J83:K83"/>
    <mergeCell ref="B85:D85"/>
    <mergeCell ref="F85:H85"/>
    <mergeCell ref="J85:K85"/>
    <mergeCell ref="B93:B94"/>
    <mergeCell ref="C93:C94"/>
    <mergeCell ref="D93:D94"/>
    <mergeCell ref="E93:E94"/>
    <mergeCell ref="F93:F94"/>
    <mergeCell ref="G93:G94"/>
    <mergeCell ref="B127:C127"/>
    <mergeCell ref="G127:H127"/>
    <mergeCell ref="J127:K127"/>
    <mergeCell ref="B121:C121"/>
    <mergeCell ref="D121:F121"/>
    <mergeCell ref="G121:H121"/>
    <mergeCell ref="B122:C122"/>
    <mergeCell ref="B124:C124"/>
    <mergeCell ref="D124:F124"/>
    <mergeCell ref="A88:L88"/>
    <mergeCell ref="A89:L89"/>
    <mergeCell ref="C92:G92"/>
    <mergeCell ref="H92:K92"/>
    <mergeCell ref="A93:A94"/>
    <mergeCell ref="B120:C120"/>
    <mergeCell ref="D120:F120"/>
    <mergeCell ref="H93:H94"/>
    <mergeCell ref="I93:I94"/>
    <mergeCell ref="J93:J94"/>
    <mergeCell ref="D122:F122"/>
    <mergeCell ref="G122:H122"/>
    <mergeCell ref="B123:C123"/>
    <mergeCell ref="D123:F123"/>
    <mergeCell ref="G123:H123"/>
    <mergeCell ref="G124:H124"/>
    <mergeCell ref="K93:K94"/>
    <mergeCell ref="G120:H120"/>
    <mergeCell ref="J129:K129"/>
    <mergeCell ref="B130:D130"/>
    <mergeCell ref="F130:H130"/>
    <mergeCell ref="J130:K130"/>
    <mergeCell ref="J173:K173"/>
    <mergeCell ref="F173:H173"/>
    <mergeCell ref="B173:D173"/>
    <mergeCell ref="J172:K172"/>
    <mergeCell ref="F172:H172"/>
    <mergeCell ref="B129:D129"/>
    <mergeCell ref="F129:H129"/>
    <mergeCell ref="G166:H166"/>
    <mergeCell ref="D166:F166"/>
    <mergeCell ref="B166:C166"/>
    <mergeCell ref="G165:H165"/>
    <mergeCell ref="D165:F165"/>
    <mergeCell ref="B165:C165"/>
    <mergeCell ref="B172:D172"/>
    <mergeCell ref="J170:K170"/>
    <mergeCell ref="G170:H170"/>
    <mergeCell ref="B170:C170"/>
    <mergeCell ref="G167:H167"/>
    <mergeCell ref="D167:F167"/>
    <mergeCell ref="B167:C167"/>
    <mergeCell ref="A174:L174"/>
    <mergeCell ref="A175:L175"/>
    <mergeCell ref="C178:G178"/>
    <mergeCell ref="H178:K178"/>
    <mergeCell ref="A217:L217"/>
    <mergeCell ref="A218:L218"/>
    <mergeCell ref="A179:A180"/>
    <mergeCell ref="B179:B180"/>
    <mergeCell ref="E179:E180"/>
    <mergeCell ref="F179:F180"/>
    <mergeCell ref="B209:C209"/>
    <mergeCell ref="D209:F209"/>
    <mergeCell ref="G209:H209"/>
    <mergeCell ref="K179:K180"/>
    <mergeCell ref="I179:I180"/>
    <mergeCell ref="J179:J180"/>
    <mergeCell ref="J216:K216"/>
    <mergeCell ref="B213:C213"/>
    <mergeCell ref="G213:H213"/>
    <mergeCell ref="J213:K213"/>
    <mergeCell ref="B215:D215"/>
    <mergeCell ref="F215:H215"/>
    <mergeCell ref="J215:K215"/>
    <mergeCell ref="B210:C210"/>
    <mergeCell ref="D251:F251"/>
    <mergeCell ref="G251:H251"/>
    <mergeCell ref="B252:C252"/>
    <mergeCell ref="D252:F252"/>
    <mergeCell ref="G252:H252"/>
    <mergeCell ref="B253:C253"/>
    <mergeCell ref="D253:F253"/>
    <mergeCell ref="G253:H253"/>
    <mergeCell ref="B256:C256"/>
    <mergeCell ref="G256:H256"/>
    <mergeCell ref="J256:K256"/>
    <mergeCell ref="B258:D258"/>
    <mergeCell ref="F258:H258"/>
    <mergeCell ref="J258:K258"/>
    <mergeCell ref="B259:D259"/>
    <mergeCell ref="F259:H259"/>
    <mergeCell ref="J259:K259"/>
    <mergeCell ref="A260:L260"/>
    <mergeCell ref="A261:L261"/>
    <mergeCell ref="C264:G264"/>
    <mergeCell ref="H264:K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J265:J266"/>
    <mergeCell ref="K265:K266"/>
    <mergeCell ref="B292:C292"/>
    <mergeCell ref="D292:F292"/>
    <mergeCell ref="G292:H292"/>
    <mergeCell ref="B293:C293"/>
    <mergeCell ref="D293:F293"/>
    <mergeCell ref="G293:H293"/>
    <mergeCell ref="B294:C294"/>
    <mergeCell ref="D294:F294"/>
    <mergeCell ref="G294:H294"/>
    <mergeCell ref="B295:C295"/>
    <mergeCell ref="D295:F295"/>
    <mergeCell ref="G295:H295"/>
    <mergeCell ref="B296:C296"/>
    <mergeCell ref="D296:F296"/>
    <mergeCell ref="G296:H296"/>
    <mergeCell ref="B299:C299"/>
    <mergeCell ref="G299:H299"/>
    <mergeCell ref="J299:K299"/>
    <mergeCell ref="B301:D301"/>
    <mergeCell ref="F301:H301"/>
    <mergeCell ref="J301:K301"/>
    <mergeCell ref="B302:D302"/>
    <mergeCell ref="F302:H302"/>
    <mergeCell ref="J302:K302"/>
    <mergeCell ref="A304:L304"/>
    <mergeCell ref="A305:L305"/>
    <mergeCell ref="C308:G308"/>
    <mergeCell ref="H308:K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J309:J310"/>
    <mergeCell ref="K309:K310"/>
    <mergeCell ref="B336:C336"/>
    <mergeCell ref="D336:F336"/>
    <mergeCell ref="G336:H336"/>
    <mergeCell ref="B337:C337"/>
    <mergeCell ref="D337:F337"/>
    <mergeCell ref="G337:H337"/>
    <mergeCell ref="B338:C338"/>
    <mergeCell ref="D338:F338"/>
    <mergeCell ref="G338:H338"/>
    <mergeCell ref="B339:C339"/>
    <mergeCell ref="D339:F339"/>
    <mergeCell ref="G339:H339"/>
    <mergeCell ref="B340:C340"/>
    <mergeCell ref="D340:F340"/>
    <mergeCell ref="G340:H340"/>
    <mergeCell ref="B343:C343"/>
    <mergeCell ref="G343:H343"/>
    <mergeCell ref="J343:K343"/>
    <mergeCell ref="B345:D345"/>
    <mergeCell ref="F345:H345"/>
    <mergeCell ref="J345:K345"/>
    <mergeCell ref="B346:D346"/>
    <mergeCell ref="F346:H346"/>
    <mergeCell ref="J346:K346"/>
    <mergeCell ref="A347:L347"/>
    <mergeCell ref="A348:L348"/>
    <mergeCell ref="C351:G351"/>
    <mergeCell ref="H351:K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J389:K389"/>
    <mergeCell ref="B386:C386"/>
    <mergeCell ref="G386:H386"/>
    <mergeCell ref="J386:K386"/>
    <mergeCell ref="B388:D388"/>
    <mergeCell ref="F388:H388"/>
    <mergeCell ref="J388:K388"/>
    <mergeCell ref="J352:J353"/>
    <mergeCell ref="K352:K353"/>
    <mergeCell ref="B379:C379"/>
    <mergeCell ref="D379:F379"/>
    <mergeCell ref="G379:H379"/>
    <mergeCell ref="B380:C380"/>
    <mergeCell ref="D380:F380"/>
    <mergeCell ref="G380:H380"/>
    <mergeCell ref="B381:C381"/>
    <mergeCell ref="D381:F381"/>
    <mergeCell ref="G381:H381"/>
    <mergeCell ref="I395:I396"/>
    <mergeCell ref="B382:C382"/>
    <mergeCell ref="D382:F382"/>
    <mergeCell ref="G382:H382"/>
    <mergeCell ref="B383:C383"/>
    <mergeCell ref="D383:F383"/>
    <mergeCell ref="G383:H383"/>
    <mergeCell ref="B389:D389"/>
    <mergeCell ref="F389:H389"/>
    <mergeCell ref="B422:C422"/>
    <mergeCell ref="D422:F422"/>
    <mergeCell ref="G422:H422"/>
    <mergeCell ref="B423:C423"/>
    <mergeCell ref="D423:F423"/>
    <mergeCell ref="G423:H423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B431:D431"/>
    <mergeCell ref="F431:H431"/>
    <mergeCell ref="J431:K431"/>
    <mergeCell ref="A390:L390"/>
    <mergeCell ref="A391:L391"/>
    <mergeCell ref="C394:G394"/>
    <mergeCell ref="H394:K394"/>
    <mergeCell ref="B428:C428"/>
    <mergeCell ref="G428:H428"/>
    <mergeCell ref="J428:K428"/>
    <mergeCell ref="B430:D430"/>
    <mergeCell ref="F430:H430"/>
    <mergeCell ref="J430:K430"/>
    <mergeCell ref="B424:C424"/>
    <mergeCell ref="D424:F424"/>
    <mergeCell ref="G424:H424"/>
    <mergeCell ref="B425:C425"/>
    <mergeCell ref="D425:F425"/>
    <mergeCell ref="G425:H425"/>
    <mergeCell ref="J395:J396"/>
    <mergeCell ref="K395:K396"/>
    <mergeCell ref="B421:C421"/>
    <mergeCell ref="D421:F421"/>
    <mergeCell ref="G421:H421"/>
    <mergeCell ref="A476:L476"/>
    <mergeCell ref="A477:L477"/>
    <mergeCell ref="C480:G480"/>
    <mergeCell ref="H480:K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K481:K482"/>
    <mergeCell ref="B507:C507"/>
    <mergeCell ref="D507:F507"/>
    <mergeCell ref="G507:H507"/>
    <mergeCell ref="B508:C508"/>
    <mergeCell ref="D508:F508"/>
    <mergeCell ref="G508:H508"/>
    <mergeCell ref="B509:C509"/>
    <mergeCell ref="D509:F509"/>
    <mergeCell ref="G509:H509"/>
    <mergeCell ref="B510:C510"/>
    <mergeCell ref="D510:F510"/>
    <mergeCell ref="G510:H510"/>
    <mergeCell ref="B511:C511"/>
    <mergeCell ref="D511:F511"/>
    <mergeCell ref="G511:H511"/>
    <mergeCell ref="B517:D517"/>
    <mergeCell ref="F517:H517"/>
    <mergeCell ref="J517:K517"/>
    <mergeCell ref="B514:C514"/>
    <mergeCell ref="G514:H514"/>
    <mergeCell ref="J514:K514"/>
    <mergeCell ref="B516:D516"/>
    <mergeCell ref="F516:H516"/>
    <mergeCell ref="J516:K516"/>
  </mergeCells>
  <pageMargins left="0.62992125984251968" right="0.62992125984251968" top="0.39370078740157483" bottom="0.43307086614173229" header="0" footer="0"/>
  <pageSetup scale="76" fitToHeight="0" orientation="landscape" r:id="rId1"/>
  <headerFooter alignWithMargins="0">
    <oddFooter>&amp;R</oddFooter>
  </headerFooter>
  <rowBreaks count="11" manualBreakCount="11">
    <brk id="43" max="11" man="1"/>
    <brk id="87" max="11" man="1"/>
    <brk id="130" max="11" man="1"/>
    <brk id="173" max="11" man="1"/>
    <brk id="216" max="11" man="1"/>
    <brk id="259" max="11" man="1"/>
    <brk id="303" max="11" man="1"/>
    <brk id="346" max="11" man="1"/>
    <brk id="389" max="11" man="1"/>
    <brk id="432" max="11" man="1"/>
    <brk id="475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J446"/>
  <sheetViews>
    <sheetView view="pageBreakPreview" topLeftCell="B424" zoomScaleNormal="100" zoomScaleSheetLayoutView="100" workbookViewId="0">
      <selection activeCell="G430" sqref="G430"/>
    </sheetView>
  </sheetViews>
  <sheetFormatPr baseColWidth="10" defaultRowHeight="12.75" x14ac:dyDescent="0.2"/>
  <cols>
    <col min="1" max="1" width="15" customWidth="1"/>
    <col min="2" max="2" width="22.85546875" customWidth="1"/>
    <col min="3" max="3" width="49.5703125" customWidth="1"/>
    <col min="4" max="4" width="21.5703125" customWidth="1"/>
    <col min="5" max="5" width="37.85546875" customWidth="1"/>
    <col min="6" max="6" width="26.140625" customWidth="1"/>
    <col min="7" max="8" width="12.85546875" bestFit="1" customWidth="1"/>
  </cols>
  <sheetData>
    <row r="1" spans="1:7" ht="18" x14ac:dyDescent="0.25">
      <c r="A1" s="239" t="str">
        <f>'CUADRO RESUMEN'!A1:L1</f>
        <v>SISTEMA MUNICIPAL PARA EL DESARROLLO  INTEGRAL DE LA FAMILIA DESAN SALVADOR HIDALGO</v>
      </c>
      <c r="B1" s="239"/>
      <c r="C1" s="239"/>
      <c r="D1" s="239"/>
      <c r="E1" s="239"/>
      <c r="F1" s="239"/>
    </row>
    <row r="2" spans="1:7" ht="16.5" x14ac:dyDescent="0.25">
      <c r="A2" s="177" t="s">
        <v>95</v>
      </c>
      <c r="B2" s="178"/>
      <c r="C2" s="178"/>
      <c r="D2" s="178"/>
      <c r="E2" s="178"/>
      <c r="F2" s="178"/>
    </row>
    <row r="3" spans="1:7" ht="18.75" thickBot="1" x14ac:dyDescent="0.3">
      <c r="A3" s="175" t="s">
        <v>174</v>
      </c>
      <c r="B3" s="176"/>
      <c r="C3" s="176"/>
      <c r="D3" s="176"/>
      <c r="E3" s="176"/>
      <c r="F3" s="176"/>
    </row>
    <row r="4" spans="1:7" ht="26.25" thickBot="1" x14ac:dyDescent="0.25">
      <c r="A4" s="51" t="s">
        <v>97</v>
      </c>
      <c r="B4" s="51" t="s">
        <v>87</v>
      </c>
      <c r="C4" s="51" t="s">
        <v>88</v>
      </c>
      <c r="D4" s="51" t="s">
        <v>89</v>
      </c>
      <c r="E4" s="52" t="s">
        <v>90</v>
      </c>
      <c r="F4" s="52" t="s">
        <v>91</v>
      </c>
    </row>
    <row r="5" spans="1:7" ht="18" x14ac:dyDescent="0.25">
      <c r="A5" s="164" t="s">
        <v>86</v>
      </c>
      <c r="B5" s="165"/>
      <c r="C5" s="165"/>
      <c r="D5" s="166"/>
      <c r="E5" s="166"/>
      <c r="F5" s="167"/>
    </row>
    <row r="6" spans="1:7" ht="18" x14ac:dyDescent="0.25">
      <c r="A6" s="168"/>
      <c r="B6" s="165" t="s">
        <v>168</v>
      </c>
      <c r="C6" s="165" t="s">
        <v>169</v>
      </c>
      <c r="D6" s="166"/>
      <c r="E6" s="167">
        <v>-65.55</v>
      </c>
      <c r="F6" s="167"/>
      <c r="G6" s="163" t="s">
        <v>199</v>
      </c>
    </row>
    <row r="7" spans="1:7" ht="18" x14ac:dyDescent="0.25">
      <c r="A7" s="168"/>
      <c r="B7" s="165" t="s">
        <v>170</v>
      </c>
      <c r="C7" s="165" t="s">
        <v>173</v>
      </c>
      <c r="D7" s="166"/>
      <c r="E7" s="167">
        <v>-24500</v>
      </c>
      <c r="F7" s="167"/>
      <c r="G7" s="163" t="s">
        <v>200</v>
      </c>
    </row>
    <row r="8" spans="1:7" ht="18" x14ac:dyDescent="0.25">
      <c r="A8" s="168"/>
      <c r="B8" s="165" t="s">
        <v>171</v>
      </c>
      <c r="C8" s="165" t="s">
        <v>172</v>
      </c>
      <c r="D8" s="166"/>
      <c r="E8" s="167">
        <v>-7500</v>
      </c>
      <c r="F8" s="167"/>
      <c r="G8" s="163" t="s">
        <v>201</v>
      </c>
    </row>
    <row r="9" spans="1:7" ht="18" x14ac:dyDescent="0.25">
      <c r="A9" s="168"/>
      <c r="B9" s="165"/>
      <c r="C9" s="165"/>
      <c r="D9" s="166"/>
      <c r="E9" s="167"/>
      <c r="F9" s="167"/>
      <c r="G9" s="163"/>
    </row>
    <row r="10" spans="1:7" ht="18" x14ac:dyDescent="0.25">
      <c r="A10" s="168"/>
      <c r="B10" s="165"/>
      <c r="C10" s="165"/>
      <c r="D10" s="166"/>
      <c r="E10" s="167"/>
      <c r="F10" s="167"/>
      <c r="G10" s="163"/>
    </row>
    <row r="11" spans="1:7" ht="18" x14ac:dyDescent="0.25">
      <c r="A11" s="168"/>
      <c r="B11" s="165"/>
      <c r="C11" s="165"/>
      <c r="D11" s="166"/>
      <c r="E11" s="167"/>
      <c r="F11" s="167"/>
      <c r="G11" s="163"/>
    </row>
    <row r="12" spans="1:7" ht="18" x14ac:dyDescent="0.25">
      <c r="A12" s="168"/>
      <c r="B12" s="165"/>
      <c r="C12" s="165"/>
      <c r="D12" s="166"/>
      <c r="E12" s="167"/>
      <c r="F12" s="167"/>
      <c r="G12" s="163"/>
    </row>
    <row r="13" spans="1:7" ht="18" x14ac:dyDescent="0.25">
      <c r="A13" s="168"/>
      <c r="B13" s="165"/>
      <c r="C13" s="165"/>
      <c r="D13" s="166"/>
      <c r="E13" s="167"/>
      <c r="F13" s="167"/>
      <c r="G13" s="163"/>
    </row>
    <row r="14" spans="1:7" ht="18" x14ac:dyDescent="0.25">
      <c r="A14" s="168"/>
      <c r="B14" s="165"/>
      <c r="C14" s="165"/>
      <c r="D14" s="166"/>
      <c r="E14" s="167"/>
      <c r="F14" s="167"/>
      <c r="G14" s="163"/>
    </row>
    <row r="15" spans="1:7" ht="18" x14ac:dyDescent="0.25">
      <c r="A15" s="168"/>
      <c r="B15" s="165"/>
      <c r="C15" s="165"/>
      <c r="D15" s="166"/>
      <c r="E15" s="167"/>
      <c r="F15" s="167"/>
      <c r="G15" s="163"/>
    </row>
    <row r="16" spans="1:7" ht="18" x14ac:dyDescent="0.25">
      <c r="A16" s="168"/>
      <c r="B16" s="165"/>
      <c r="C16" s="165"/>
      <c r="D16" s="166"/>
      <c r="E16" s="167"/>
      <c r="F16" s="167"/>
      <c r="G16" s="163"/>
    </row>
    <row r="17" spans="1:7" ht="18" x14ac:dyDescent="0.25">
      <c r="A17" s="168"/>
      <c r="B17" s="165"/>
      <c r="C17" s="165"/>
      <c r="D17" s="166"/>
      <c r="E17" s="167"/>
      <c r="F17" s="167"/>
      <c r="G17" s="163"/>
    </row>
    <row r="18" spans="1:7" ht="18" x14ac:dyDescent="0.25">
      <c r="A18" s="168"/>
      <c r="B18" s="165"/>
      <c r="C18" s="165"/>
      <c r="D18" s="166"/>
      <c r="E18" s="167"/>
      <c r="F18" s="167"/>
      <c r="G18" s="163"/>
    </row>
    <row r="19" spans="1:7" ht="18" x14ac:dyDescent="0.25">
      <c r="A19" s="168"/>
      <c r="B19" s="165"/>
      <c r="C19" s="165"/>
      <c r="D19" s="166"/>
      <c r="E19" s="167"/>
      <c r="F19" s="167"/>
      <c r="G19" s="163"/>
    </row>
    <row r="20" spans="1:7" ht="18" x14ac:dyDescent="0.25">
      <c r="A20" s="168"/>
      <c r="B20" s="165"/>
      <c r="C20" s="165"/>
      <c r="D20" s="166"/>
      <c r="E20" s="167"/>
      <c r="F20" s="167"/>
      <c r="G20" s="163"/>
    </row>
    <row r="21" spans="1:7" ht="18" x14ac:dyDescent="0.25">
      <c r="A21" s="168"/>
      <c r="B21" s="165"/>
      <c r="C21" s="165"/>
      <c r="D21" s="166"/>
      <c r="E21" s="167"/>
      <c r="F21" s="167"/>
      <c r="G21" s="163"/>
    </row>
    <row r="22" spans="1:7" ht="18" x14ac:dyDescent="0.25">
      <c r="A22" s="168"/>
      <c r="B22" s="165"/>
      <c r="C22" s="165"/>
      <c r="D22" s="166"/>
      <c r="E22" s="167"/>
      <c r="F22" s="167"/>
    </row>
    <row r="23" spans="1:7" ht="18" x14ac:dyDescent="0.25">
      <c r="A23" s="168"/>
      <c r="B23" s="165"/>
      <c r="C23" s="165"/>
      <c r="D23" s="166"/>
      <c r="E23" s="167"/>
      <c r="F23" s="167"/>
    </row>
    <row r="24" spans="1:7" ht="18" x14ac:dyDescent="0.25">
      <c r="A24" s="168"/>
      <c r="B24" s="165"/>
      <c r="C24" s="165"/>
      <c r="D24" s="166"/>
      <c r="E24" s="167"/>
      <c r="F24" s="167"/>
    </row>
    <row r="25" spans="1:7" ht="18" x14ac:dyDescent="0.25">
      <c r="A25" s="168"/>
      <c r="B25" s="165"/>
      <c r="C25" s="165"/>
      <c r="D25" s="166"/>
      <c r="E25" s="167"/>
      <c r="F25" s="167"/>
    </row>
    <row r="26" spans="1:7" ht="18" x14ac:dyDescent="0.25">
      <c r="A26" s="168"/>
      <c r="B26" s="165"/>
      <c r="C26" s="165"/>
      <c r="D26" s="166"/>
      <c r="E26" s="167"/>
      <c r="F26" s="167"/>
    </row>
    <row r="27" spans="1:7" ht="18" x14ac:dyDescent="0.25">
      <c r="A27" s="168"/>
      <c r="B27" s="165"/>
      <c r="C27" s="165"/>
      <c r="D27" s="166"/>
      <c r="E27" s="167"/>
      <c r="F27" s="167"/>
    </row>
    <row r="28" spans="1:7" ht="18" x14ac:dyDescent="0.25">
      <c r="A28" s="168"/>
      <c r="B28" s="165"/>
      <c r="C28" s="165"/>
      <c r="D28" s="166"/>
      <c r="E28" s="167"/>
      <c r="F28" s="167"/>
    </row>
    <row r="29" spans="1:7" ht="18" x14ac:dyDescent="0.25">
      <c r="A29" s="168"/>
      <c r="B29" s="165"/>
      <c r="C29" s="165"/>
      <c r="D29" s="166"/>
      <c r="E29" s="167"/>
      <c r="F29" s="167"/>
    </row>
    <row r="30" spans="1:7" ht="18" x14ac:dyDescent="0.25">
      <c r="A30" s="168"/>
      <c r="B30" s="165"/>
      <c r="C30" s="165"/>
      <c r="D30" s="166"/>
      <c r="E30" s="167"/>
      <c r="F30" s="167"/>
    </row>
    <row r="31" spans="1:7" ht="18" x14ac:dyDescent="0.25">
      <c r="A31" s="168"/>
      <c r="B31" s="165"/>
      <c r="C31" s="165"/>
      <c r="D31" s="166"/>
      <c r="E31" s="167"/>
      <c r="F31" s="167"/>
    </row>
    <row r="32" spans="1:7" ht="18" x14ac:dyDescent="0.25">
      <c r="A32" s="168"/>
      <c r="B32" s="165"/>
      <c r="C32" s="165"/>
      <c r="D32" s="166"/>
      <c r="E32" s="167"/>
      <c r="F32" s="167"/>
    </row>
    <row r="33" spans="1:6" ht="18" x14ac:dyDescent="0.25">
      <c r="A33" s="168"/>
      <c r="B33" s="165"/>
      <c r="C33" s="165"/>
      <c r="D33" s="166"/>
      <c r="E33" s="167"/>
      <c r="F33" s="167"/>
    </row>
    <row r="34" spans="1:6" ht="18" x14ac:dyDescent="0.25">
      <c r="A34" s="168"/>
      <c r="B34" s="165"/>
      <c r="C34" s="165"/>
      <c r="D34" s="166"/>
      <c r="E34" s="167"/>
      <c r="F34" s="167"/>
    </row>
    <row r="35" spans="1:6" ht="18" x14ac:dyDescent="0.25">
      <c r="A35" s="168"/>
      <c r="B35" s="165"/>
      <c r="C35" s="165"/>
      <c r="D35" s="166"/>
      <c r="E35" s="167"/>
      <c r="F35" s="167"/>
    </row>
    <row r="36" spans="1:6" ht="18" x14ac:dyDescent="0.25">
      <c r="A36" s="169"/>
      <c r="B36" s="170"/>
      <c r="C36" s="170"/>
      <c r="D36" s="171"/>
      <c r="E36" s="171"/>
      <c r="F36" s="171"/>
    </row>
    <row r="37" spans="1:6" ht="18.75" thickBot="1" x14ac:dyDescent="0.3">
      <c r="A37" s="172"/>
      <c r="B37" s="173"/>
      <c r="C37" s="172" t="s">
        <v>106</v>
      </c>
      <c r="D37" s="174"/>
      <c r="E37" s="174">
        <f>SUM(E6:E36)</f>
        <v>-32065.55</v>
      </c>
      <c r="F37" s="174">
        <f>SUM(F5:F36)</f>
        <v>0</v>
      </c>
    </row>
    <row r="38" spans="1:6" ht="18.75" thickTop="1" x14ac:dyDescent="0.25">
      <c r="A38" s="179"/>
      <c r="B38" s="180"/>
      <c r="C38" s="179"/>
      <c r="D38" s="181"/>
      <c r="E38" s="181"/>
      <c r="F38" s="181"/>
    </row>
    <row r="39" spans="1:6" ht="18" x14ac:dyDescent="0.25">
      <c r="A39" s="239" t="str">
        <f>A1</f>
        <v>SISTEMA MUNICIPAL PARA EL DESARROLLO  INTEGRAL DE LA FAMILIA DESAN SALVADOR HIDALGO</v>
      </c>
      <c r="B39" s="239"/>
      <c r="C39" s="239"/>
      <c r="D39" s="239"/>
      <c r="E39" s="239"/>
      <c r="F39" s="239"/>
    </row>
    <row r="40" spans="1:6" ht="16.5" x14ac:dyDescent="0.25">
      <c r="A40" s="177" t="s">
        <v>95</v>
      </c>
      <c r="B40" s="178"/>
      <c r="C40" s="178"/>
      <c r="D40" s="178"/>
      <c r="E40" s="178"/>
      <c r="F40" s="178"/>
    </row>
    <row r="41" spans="1:6" ht="18.75" thickBot="1" x14ac:dyDescent="0.3">
      <c r="A41" s="175" t="s">
        <v>175</v>
      </c>
      <c r="B41" s="176"/>
      <c r="C41" s="176"/>
      <c r="D41" s="176"/>
      <c r="E41" s="176"/>
      <c r="F41" s="176"/>
    </row>
    <row r="42" spans="1:6" ht="26.25" thickBot="1" x14ac:dyDescent="0.25">
      <c r="A42" s="51" t="s">
        <v>97</v>
      </c>
      <c r="B42" s="51" t="s">
        <v>87</v>
      </c>
      <c r="C42" s="51" t="s">
        <v>88</v>
      </c>
      <c r="D42" s="51" t="s">
        <v>89</v>
      </c>
      <c r="E42" s="52" t="s">
        <v>90</v>
      </c>
      <c r="F42" s="52" t="s">
        <v>91</v>
      </c>
    </row>
    <row r="43" spans="1:6" ht="18" x14ac:dyDescent="0.25">
      <c r="A43" s="164" t="s">
        <v>86</v>
      </c>
      <c r="B43" s="165"/>
      <c r="C43" s="165"/>
      <c r="D43" s="166"/>
      <c r="E43" s="166"/>
      <c r="F43" s="167"/>
    </row>
    <row r="44" spans="1:6" ht="18" x14ac:dyDescent="0.25">
      <c r="A44" s="168"/>
      <c r="B44" s="165" t="s">
        <v>168</v>
      </c>
      <c r="C44" s="165" t="s">
        <v>169</v>
      </c>
      <c r="D44" s="166"/>
      <c r="E44" s="167">
        <v>-65.55</v>
      </c>
      <c r="F44" s="167"/>
    </row>
    <row r="45" spans="1:6" ht="18" x14ac:dyDescent="0.25">
      <c r="A45" s="168"/>
      <c r="B45" s="165" t="s">
        <v>170</v>
      </c>
      <c r="C45" s="165" t="s">
        <v>173</v>
      </c>
      <c r="D45" s="166"/>
      <c r="E45" s="167">
        <v>-24500</v>
      </c>
      <c r="F45" s="167"/>
    </row>
    <row r="46" spans="1:6" ht="18" x14ac:dyDescent="0.25">
      <c r="A46" s="168"/>
      <c r="B46" s="165" t="s">
        <v>171</v>
      </c>
      <c r="C46" s="165" t="s">
        <v>172</v>
      </c>
      <c r="D46" s="166"/>
      <c r="E46" s="167">
        <v>-7500</v>
      </c>
      <c r="F46" s="167"/>
    </row>
    <row r="47" spans="1:6" ht="18" x14ac:dyDescent="0.25">
      <c r="A47" s="168"/>
      <c r="B47" s="165" t="s">
        <v>176</v>
      </c>
      <c r="C47" s="165" t="s">
        <v>177</v>
      </c>
      <c r="D47" s="166"/>
      <c r="E47" s="167"/>
      <c r="F47" s="167">
        <v>15254.51</v>
      </c>
    </row>
    <row r="48" spans="1:6" ht="18" x14ac:dyDescent="0.25">
      <c r="A48" s="168"/>
      <c r="B48" s="165"/>
      <c r="C48" s="165"/>
      <c r="D48" s="166"/>
      <c r="E48" s="167"/>
      <c r="F48" s="167"/>
    </row>
    <row r="49" spans="1:6" ht="18" x14ac:dyDescent="0.25">
      <c r="A49" s="168"/>
      <c r="B49" s="165"/>
      <c r="C49" s="165"/>
      <c r="D49" s="166"/>
      <c r="E49" s="167"/>
      <c r="F49" s="167"/>
    </row>
    <row r="50" spans="1:6" ht="18" x14ac:dyDescent="0.25">
      <c r="A50" s="168"/>
      <c r="B50" s="165"/>
      <c r="C50" s="165"/>
      <c r="D50" s="166"/>
      <c r="E50" s="167"/>
      <c r="F50" s="167"/>
    </row>
    <row r="51" spans="1:6" ht="18" x14ac:dyDescent="0.25">
      <c r="A51" s="168"/>
      <c r="B51" s="165"/>
      <c r="C51" s="165"/>
      <c r="D51" s="166"/>
      <c r="E51" s="167"/>
      <c r="F51" s="167"/>
    </row>
    <row r="52" spans="1:6" ht="18" x14ac:dyDescent="0.25">
      <c r="A52" s="168"/>
      <c r="B52" s="165"/>
      <c r="C52" s="165"/>
      <c r="D52" s="166"/>
      <c r="E52" s="167"/>
      <c r="F52" s="167"/>
    </row>
    <row r="53" spans="1:6" ht="18" x14ac:dyDescent="0.25">
      <c r="A53" s="168"/>
      <c r="B53" s="165"/>
      <c r="C53" s="165"/>
      <c r="D53" s="166"/>
      <c r="E53" s="167"/>
      <c r="F53" s="167"/>
    </row>
    <row r="54" spans="1:6" ht="18" x14ac:dyDescent="0.25">
      <c r="A54" s="168"/>
      <c r="B54" s="165"/>
      <c r="C54" s="165"/>
      <c r="D54" s="166"/>
      <c r="E54" s="167"/>
      <c r="F54" s="167"/>
    </row>
    <row r="55" spans="1:6" ht="18" x14ac:dyDescent="0.25">
      <c r="A55" s="168"/>
      <c r="B55" s="165"/>
      <c r="C55" s="165"/>
      <c r="D55" s="166"/>
      <c r="E55" s="167"/>
      <c r="F55" s="167"/>
    </row>
    <row r="56" spans="1:6" ht="18" x14ac:dyDescent="0.25">
      <c r="A56" s="168"/>
      <c r="B56" s="165"/>
      <c r="C56" s="165"/>
      <c r="D56" s="166"/>
      <c r="E56" s="167"/>
      <c r="F56" s="167"/>
    </row>
    <row r="57" spans="1:6" ht="18" x14ac:dyDescent="0.25">
      <c r="A57" s="168"/>
      <c r="B57" s="165"/>
      <c r="C57" s="165"/>
      <c r="D57" s="166"/>
      <c r="E57" s="167"/>
      <c r="F57" s="167"/>
    </row>
    <row r="58" spans="1:6" ht="18" x14ac:dyDescent="0.25">
      <c r="A58" s="168"/>
      <c r="B58" s="165"/>
      <c r="C58" s="165"/>
      <c r="D58" s="166"/>
      <c r="E58" s="167"/>
      <c r="F58" s="167"/>
    </row>
    <row r="59" spans="1:6" ht="18" x14ac:dyDescent="0.25">
      <c r="A59" s="168"/>
      <c r="B59" s="165"/>
      <c r="C59" s="165"/>
      <c r="D59" s="166"/>
      <c r="E59" s="167"/>
      <c r="F59" s="167"/>
    </row>
    <row r="60" spans="1:6" ht="18" x14ac:dyDescent="0.25">
      <c r="A60" s="168"/>
      <c r="B60" s="165"/>
      <c r="C60" s="165"/>
      <c r="D60" s="166"/>
      <c r="E60" s="167"/>
      <c r="F60" s="167"/>
    </row>
    <row r="61" spans="1:6" ht="18" x14ac:dyDescent="0.25">
      <c r="A61" s="168"/>
      <c r="B61" s="165"/>
      <c r="C61" s="165"/>
      <c r="D61" s="166"/>
      <c r="E61" s="167"/>
      <c r="F61" s="167"/>
    </row>
    <row r="62" spans="1:6" ht="18" x14ac:dyDescent="0.25">
      <c r="A62" s="168"/>
      <c r="B62" s="165"/>
      <c r="C62" s="165"/>
      <c r="D62" s="166"/>
      <c r="E62" s="167"/>
      <c r="F62" s="167"/>
    </row>
    <row r="63" spans="1:6" ht="18" x14ac:dyDescent="0.25">
      <c r="A63" s="168"/>
      <c r="B63" s="165"/>
      <c r="C63" s="165"/>
      <c r="D63" s="166"/>
      <c r="E63" s="167"/>
      <c r="F63" s="167"/>
    </row>
    <row r="64" spans="1:6" ht="18" x14ac:dyDescent="0.25">
      <c r="A64" s="168"/>
      <c r="B64" s="165"/>
      <c r="C64" s="165"/>
      <c r="D64" s="166"/>
      <c r="E64" s="167"/>
      <c r="F64" s="167"/>
    </row>
    <row r="65" spans="1:6" ht="18" x14ac:dyDescent="0.25">
      <c r="A65" s="168"/>
      <c r="B65" s="165"/>
      <c r="C65" s="165"/>
      <c r="D65" s="166"/>
      <c r="E65" s="167"/>
      <c r="F65" s="167"/>
    </row>
    <row r="66" spans="1:6" ht="18" x14ac:dyDescent="0.25">
      <c r="A66" s="168"/>
      <c r="B66" s="165"/>
      <c r="C66" s="165"/>
      <c r="D66" s="166"/>
      <c r="E66" s="167"/>
      <c r="F66" s="167"/>
    </row>
    <row r="67" spans="1:6" ht="18" x14ac:dyDescent="0.25">
      <c r="A67" s="168"/>
      <c r="B67" s="165"/>
      <c r="C67" s="165"/>
      <c r="D67" s="166"/>
      <c r="E67" s="167"/>
      <c r="F67" s="167"/>
    </row>
    <row r="68" spans="1:6" ht="18" x14ac:dyDescent="0.25">
      <c r="A68" s="168"/>
      <c r="B68" s="165"/>
      <c r="C68" s="165"/>
      <c r="D68" s="166"/>
      <c r="E68" s="167"/>
      <c r="F68" s="167"/>
    </row>
    <row r="69" spans="1:6" ht="18" x14ac:dyDescent="0.25">
      <c r="A69" s="168"/>
      <c r="B69" s="165"/>
      <c r="C69" s="165"/>
      <c r="D69" s="166"/>
      <c r="E69" s="167"/>
      <c r="F69" s="167"/>
    </row>
    <row r="70" spans="1:6" ht="18" x14ac:dyDescent="0.25">
      <c r="A70" s="168"/>
      <c r="B70" s="165"/>
      <c r="C70" s="165"/>
      <c r="D70" s="166"/>
      <c r="E70" s="167"/>
      <c r="F70" s="167"/>
    </row>
    <row r="71" spans="1:6" ht="18" x14ac:dyDescent="0.25">
      <c r="A71" s="168"/>
      <c r="B71" s="165"/>
      <c r="C71" s="165"/>
      <c r="D71" s="166"/>
      <c r="E71" s="167"/>
      <c r="F71" s="167"/>
    </row>
    <row r="72" spans="1:6" ht="18" x14ac:dyDescent="0.25">
      <c r="A72" s="168"/>
      <c r="B72" s="165"/>
      <c r="C72" s="165"/>
      <c r="D72" s="166"/>
      <c r="E72" s="167"/>
      <c r="F72" s="167"/>
    </row>
    <row r="73" spans="1:6" ht="18" x14ac:dyDescent="0.25">
      <c r="A73" s="168"/>
      <c r="B73" s="165"/>
      <c r="C73" s="165"/>
      <c r="D73" s="166"/>
      <c r="E73" s="167"/>
      <c r="F73" s="167"/>
    </row>
    <row r="74" spans="1:6" ht="18" x14ac:dyDescent="0.25">
      <c r="A74" s="169"/>
      <c r="B74" s="170"/>
      <c r="C74" s="170"/>
      <c r="D74" s="171"/>
      <c r="E74" s="171"/>
      <c r="F74" s="171"/>
    </row>
    <row r="75" spans="1:6" ht="18.75" thickBot="1" x14ac:dyDescent="0.3">
      <c r="A75" s="172"/>
      <c r="B75" s="173"/>
      <c r="C75" s="172" t="s">
        <v>106</v>
      </c>
      <c r="D75" s="174"/>
      <c r="E75" s="174">
        <f>SUM(E44:E74)</f>
        <v>-32065.55</v>
      </c>
      <c r="F75" s="174">
        <f>SUM(F43:F74)</f>
        <v>15254.51</v>
      </c>
    </row>
    <row r="76" spans="1:6" ht="18.75" thickTop="1" x14ac:dyDescent="0.25">
      <c r="A76" s="179"/>
      <c r="B76" s="180"/>
      <c r="C76" s="179"/>
      <c r="D76" s="181"/>
      <c r="E76" s="181"/>
      <c r="F76" s="181"/>
    </row>
    <row r="77" spans="1:6" ht="18" x14ac:dyDescent="0.25">
      <c r="A77" s="239" t="str">
        <f>A39</f>
        <v>SISTEMA MUNICIPAL PARA EL DESARROLLO  INTEGRAL DE LA FAMILIA DESAN SALVADOR HIDALGO</v>
      </c>
      <c r="B77" s="239"/>
      <c r="C77" s="239"/>
      <c r="D77" s="239"/>
      <c r="E77" s="239"/>
      <c r="F77" s="239"/>
    </row>
    <row r="78" spans="1:6" ht="16.5" x14ac:dyDescent="0.25">
      <c r="A78" s="177" t="s">
        <v>95</v>
      </c>
      <c r="B78" s="178"/>
      <c r="C78" s="178"/>
      <c r="D78" s="178"/>
      <c r="E78" s="178"/>
      <c r="F78" s="178"/>
    </row>
    <row r="79" spans="1:6" ht="18.75" thickBot="1" x14ac:dyDescent="0.3">
      <c r="A79" s="175" t="s">
        <v>178</v>
      </c>
      <c r="B79" s="176"/>
      <c r="C79" s="176"/>
      <c r="D79" s="176"/>
      <c r="E79" s="176"/>
      <c r="F79" s="176"/>
    </row>
    <row r="80" spans="1:6" ht="26.25" thickBot="1" x14ac:dyDescent="0.25">
      <c r="A80" s="51" t="s">
        <v>97</v>
      </c>
      <c r="B80" s="51" t="s">
        <v>87</v>
      </c>
      <c r="C80" s="51" t="s">
        <v>88</v>
      </c>
      <c r="D80" s="51" t="s">
        <v>89</v>
      </c>
      <c r="E80" s="52" t="s">
        <v>90</v>
      </c>
      <c r="F80" s="52" t="s">
        <v>91</v>
      </c>
    </row>
    <row r="81" spans="1:6" ht="18" x14ac:dyDescent="0.25">
      <c r="A81" s="164" t="s">
        <v>86</v>
      </c>
      <c r="B81" s="165"/>
      <c r="C81" s="165"/>
      <c r="D81" s="166"/>
      <c r="E81" s="166"/>
      <c r="F81" s="167"/>
    </row>
    <row r="82" spans="1:6" ht="18" x14ac:dyDescent="0.25">
      <c r="A82" s="168"/>
      <c r="B82" s="165" t="s">
        <v>168</v>
      </c>
      <c r="C82" s="165" t="s">
        <v>169</v>
      </c>
      <c r="D82" s="166"/>
      <c r="E82" s="167">
        <v>-65.55</v>
      </c>
      <c r="F82" s="167"/>
    </row>
    <row r="83" spans="1:6" ht="18" x14ac:dyDescent="0.25">
      <c r="A83" s="168"/>
      <c r="B83" s="165" t="s">
        <v>170</v>
      </c>
      <c r="C83" s="165" t="s">
        <v>173</v>
      </c>
      <c r="D83" s="166"/>
      <c r="E83" s="167">
        <v>-24500</v>
      </c>
      <c r="F83" s="167"/>
    </row>
    <row r="84" spans="1:6" ht="18" x14ac:dyDescent="0.25">
      <c r="A84" s="168"/>
      <c r="B84" s="165" t="s">
        <v>171</v>
      </c>
      <c r="C84" s="165" t="s">
        <v>172</v>
      </c>
      <c r="D84" s="166"/>
      <c r="E84" s="167">
        <v>46360.5</v>
      </c>
      <c r="F84" s="167"/>
    </row>
    <row r="85" spans="1:6" ht="18" x14ac:dyDescent="0.25">
      <c r="A85" s="168"/>
      <c r="B85" s="165" t="s">
        <v>176</v>
      </c>
      <c r="C85" s="165" t="s">
        <v>177</v>
      </c>
      <c r="D85" s="166"/>
      <c r="E85" s="167"/>
      <c r="F85" s="167">
        <v>16945.650000000001</v>
      </c>
    </row>
    <row r="86" spans="1:6" ht="18" x14ac:dyDescent="0.25">
      <c r="A86" s="168"/>
      <c r="B86" s="165"/>
      <c r="C86" s="165"/>
      <c r="D86" s="166"/>
      <c r="E86" s="167">
        <v>0</v>
      </c>
      <c r="F86" s="167"/>
    </row>
    <row r="87" spans="1:6" ht="18" x14ac:dyDescent="0.25">
      <c r="A87" s="168"/>
      <c r="B87" s="165"/>
      <c r="C87" s="165"/>
      <c r="D87" s="166"/>
      <c r="E87" s="167"/>
      <c r="F87" s="167"/>
    </row>
    <row r="88" spans="1:6" ht="18" x14ac:dyDescent="0.25">
      <c r="A88" s="168"/>
      <c r="B88" s="165"/>
      <c r="C88" s="165"/>
      <c r="D88" s="166"/>
      <c r="E88" s="167"/>
      <c r="F88" s="167"/>
    </row>
    <row r="89" spans="1:6" ht="18" x14ac:dyDescent="0.25">
      <c r="A89" s="168"/>
      <c r="B89" s="165"/>
      <c r="C89" s="165"/>
      <c r="D89" s="166"/>
      <c r="E89" s="167"/>
      <c r="F89" s="167"/>
    </row>
    <row r="90" spans="1:6" ht="18" x14ac:dyDescent="0.25">
      <c r="A90" s="168"/>
      <c r="B90" s="165"/>
      <c r="C90" s="165"/>
      <c r="D90" s="166"/>
      <c r="E90" s="167"/>
      <c r="F90" s="167"/>
    </row>
    <row r="91" spans="1:6" ht="18" x14ac:dyDescent="0.25">
      <c r="A91" s="168"/>
      <c r="B91" s="165"/>
      <c r="C91" s="165"/>
      <c r="D91" s="166"/>
      <c r="E91" s="167"/>
      <c r="F91" s="167"/>
    </row>
    <row r="92" spans="1:6" ht="18" x14ac:dyDescent="0.25">
      <c r="A92" s="168"/>
      <c r="B92" s="165"/>
      <c r="C92" s="165"/>
      <c r="D92" s="166"/>
      <c r="E92" s="167"/>
      <c r="F92" s="167"/>
    </row>
    <row r="93" spans="1:6" ht="18" x14ac:dyDescent="0.25">
      <c r="A93" s="168"/>
      <c r="B93" s="165"/>
      <c r="C93" s="165"/>
      <c r="D93" s="166"/>
      <c r="E93" s="167"/>
      <c r="F93" s="167"/>
    </row>
    <row r="94" spans="1:6" ht="18" x14ac:dyDescent="0.25">
      <c r="A94" s="168"/>
      <c r="B94" s="165"/>
      <c r="C94" s="165"/>
      <c r="D94" s="166"/>
      <c r="E94" s="167"/>
      <c r="F94" s="167"/>
    </row>
    <row r="95" spans="1:6" ht="18" x14ac:dyDescent="0.25">
      <c r="A95" s="168"/>
      <c r="B95" s="165"/>
      <c r="C95" s="165"/>
      <c r="D95" s="166"/>
      <c r="E95" s="167"/>
      <c r="F95" s="167"/>
    </row>
    <row r="96" spans="1:6" ht="18" x14ac:dyDescent="0.25">
      <c r="A96" s="168"/>
      <c r="B96" s="165"/>
      <c r="C96" s="165"/>
      <c r="D96" s="166"/>
      <c r="E96" s="167"/>
      <c r="F96" s="167"/>
    </row>
    <row r="97" spans="1:6" ht="18" x14ac:dyDescent="0.25">
      <c r="A97" s="168"/>
      <c r="B97" s="165"/>
      <c r="C97" s="165"/>
      <c r="D97" s="166"/>
      <c r="E97" s="167"/>
      <c r="F97" s="167"/>
    </row>
    <row r="98" spans="1:6" ht="18" x14ac:dyDescent="0.25">
      <c r="A98" s="168"/>
      <c r="B98" s="165"/>
      <c r="C98" s="165"/>
      <c r="D98" s="166"/>
      <c r="E98" s="167"/>
      <c r="F98" s="167"/>
    </row>
    <row r="99" spans="1:6" ht="18" x14ac:dyDescent="0.25">
      <c r="A99" s="168"/>
      <c r="B99" s="165"/>
      <c r="C99" s="165"/>
      <c r="D99" s="166"/>
      <c r="E99" s="167"/>
      <c r="F99" s="167"/>
    </row>
    <row r="100" spans="1:6" ht="18" x14ac:dyDescent="0.25">
      <c r="A100" s="168"/>
      <c r="B100" s="165"/>
      <c r="C100" s="165"/>
      <c r="D100" s="166"/>
      <c r="E100" s="167"/>
      <c r="F100" s="167"/>
    </row>
    <row r="101" spans="1:6" ht="18" x14ac:dyDescent="0.25">
      <c r="A101" s="168"/>
      <c r="B101" s="165"/>
      <c r="C101" s="165"/>
      <c r="D101" s="166"/>
      <c r="E101" s="167"/>
      <c r="F101" s="167"/>
    </row>
    <row r="102" spans="1:6" ht="18" x14ac:dyDescent="0.25">
      <c r="A102" s="168"/>
      <c r="B102" s="165"/>
      <c r="C102" s="165"/>
      <c r="D102" s="166"/>
      <c r="E102" s="167"/>
      <c r="F102" s="167"/>
    </row>
    <row r="103" spans="1:6" ht="18" x14ac:dyDescent="0.25">
      <c r="A103" s="168"/>
      <c r="B103" s="165"/>
      <c r="C103" s="165"/>
      <c r="D103" s="166"/>
      <c r="E103" s="167"/>
      <c r="F103" s="167"/>
    </row>
    <row r="104" spans="1:6" ht="18" x14ac:dyDescent="0.25">
      <c r="A104" s="168"/>
      <c r="B104" s="165"/>
      <c r="C104" s="165"/>
      <c r="D104" s="166"/>
      <c r="E104" s="167"/>
      <c r="F104" s="167"/>
    </row>
    <row r="105" spans="1:6" ht="18" x14ac:dyDescent="0.25">
      <c r="A105" s="168"/>
      <c r="B105" s="165"/>
      <c r="C105" s="165"/>
      <c r="D105" s="166"/>
      <c r="E105" s="167"/>
      <c r="F105" s="167"/>
    </row>
    <row r="106" spans="1:6" ht="18" x14ac:dyDescent="0.25">
      <c r="A106" s="168"/>
      <c r="B106" s="165"/>
      <c r="C106" s="165"/>
      <c r="D106" s="166"/>
      <c r="E106" s="167"/>
      <c r="F106" s="167"/>
    </row>
    <row r="107" spans="1:6" ht="18" x14ac:dyDescent="0.25">
      <c r="A107" s="168"/>
      <c r="B107" s="165"/>
      <c r="C107" s="165"/>
      <c r="D107" s="166"/>
      <c r="E107" s="167"/>
      <c r="F107" s="167"/>
    </row>
    <row r="108" spans="1:6" ht="18" x14ac:dyDescent="0.25">
      <c r="A108" s="168"/>
      <c r="B108" s="165"/>
      <c r="C108" s="165"/>
      <c r="D108" s="166"/>
      <c r="E108" s="167"/>
      <c r="F108" s="167"/>
    </row>
    <row r="109" spans="1:6" ht="18" x14ac:dyDescent="0.25">
      <c r="A109" s="168"/>
      <c r="B109" s="165"/>
      <c r="C109" s="165"/>
      <c r="D109" s="166"/>
      <c r="E109" s="167"/>
      <c r="F109" s="167"/>
    </row>
    <row r="110" spans="1:6" ht="18" x14ac:dyDescent="0.25">
      <c r="A110" s="168"/>
      <c r="B110" s="165"/>
      <c r="C110" s="165"/>
      <c r="D110" s="166"/>
      <c r="E110" s="167"/>
      <c r="F110" s="167"/>
    </row>
    <row r="111" spans="1:6" ht="18" x14ac:dyDescent="0.25">
      <c r="A111" s="168"/>
      <c r="B111" s="165"/>
      <c r="C111" s="165"/>
      <c r="D111" s="166"/>
      <c r="E111" s="167"/>
      <c r="F111" s="167"/>
    </row>
    <row r="112" spans="1:6" ht="18" x14ac:dyDescent="0.25">
      <c r="A112" s="169"/>
      <c r="B112" s="170"/>
      <c r="C112" s="170"/>
      <c r="D112" s="171"/>
      <c r="E112" s="171"/>
      <c r="F112" s="171"/>
    </row>
    <row r="113" spans="1:7" ht="18.75" thickBot="1" x14ac:dyDescent="0.3">
      <c r="A113" s="172"/>
      <c r="B113" s="173"/>
      <c r="C113" s="172" t="s">
        <v>106</v>
      </c>
      <c r="D113" s="174"/>
      <c r="E113" s="174">
        <f>SUM(E82:E112)</f>
        <v>21794.95</v>
      </c>
      <c r="F113" s="174">
        <f>SUM(F81:F112)</f>
        <v>16945.650000000001</v>
      </c>
    </row>
    <row r="114" spans="1:7" ht="18.75" thickTop="1" x14ac:dyDescent="0.25">
      <c r="A114" s="239" t="str">
        <f>A77</f>
        <v>SISTEMA MUNICIPAL PARA EL DESARROLLO  INTEGRAL DE LA FAMILIA DESAN SALVADOR HIDALGO</v>
      </c>
      <c r="B114" s="239"/>
      <c r="C114" s="239"/>
      <c r="D114" s="239"/>
      <c r="E114" s="239"/>
      <c r="F114" s="239"/>
    </row>
    <row r="115" spans="1:7" ht="16.5" x14ac:dyDescent="0.25">
      <c r="A115" s="177" t="s">
        <v>95</v>
      </c>
      <c r="B115" s="178"/>
      <c r="C115" s="178"/>
      <c r="D115" s="178"/>
      <c r="E115" s="178"/>
      <c r="F115" s="178"/>
    </row>
    <row r="116" spans="1:7" ht="18.75" thickBot="1" x14ac:dyDescent="0.3">
      <c r="A116" s="175" t="s">
        <v>179</v>
      </c>
      <c r="B116" s="176"/>
      <c r="C116" s="176"/>
      <c r="D116" s="176"/>
      <c r="E116" s="176"/>
      <c r="F116" s="176"/>
    </row>
    <row r="117" spans="1:7" ht="26.25" thickBot="1" x14ac:dyDescent="0.25">
      <c r="A117" s="51" t="s">
        <v>97</v>
      </c>
      <c r="B117" s="51" t="s">
        <v>87</v>
      </c>
      <c r="C117" s="51" t="s">
        <v>88</v>
      </c>
      <c r="D117" s="51" t="s">
        <v>89</v>
      </c>
      <c r="E117" s="52" t="s">
        <v>90</v>
      </c>
      <c r="F117" s="52" t="s">
        <v>91</v>
      </c>
    </row>
    <row r="118" spans="1:7" ht="18" x14ac:dyDescent="0.25">
      <c r="A118" s="164" t="s">
        <v>86</v>
      </c>
      <c r="B118" s="165"/>
      <c r="C118" s="165"/>
      <c r="D118" s="166"/>
      <c r="E118" s="166"/>
      <c r="F118" s="167"/>
    </row>
    <row r="119" spans="1:7" ht="18" x14ac:dyDescent="0.25">
      <c r="A119" s="168"/>
      <c r="B119" s="165" t="s">
        <v>168</v>
      </c>
      <c r="C119" s="165" t="s">
        <v>169</v>
      </c>
      <c r="D119" s="166"/>
      <c r="E119" s="167">
        <v>-65.55</v>
      </c>
      <c r="F119" s="167"/>
    </row>
    <row r="120" spans="1:7" ht="18" x14ac:dyDescent="0.25">
      <c r="A120" s="168"/>
      <c r="B120" s="165" t="s">
        <v>170</v>
      </c>
      <c r="C120" s="165" t="s">
        <v>173</v>
      </c>
      <c r="D120" s="166"/>
      <c r="E120" s="167">
        <v>-24500</v>
      </c>
      <c r="F120" s="167"/>
    </row>
    <row r="121" spans="1:7" ht="18" x14ac:dyDescent="0.25">
      <c r="A121" s="168"/>
      <c r="B121" s="165" t="s">
        <v>171</v>
      </c>
      <c r="C121" s="165" t="s">
        <v>172</v>
      </c>
      <c r="D121" s="166"/>
      <c r="E121" s="167">
        <v>67314.3</v>
      </c>
      <c r="F121" s="167"/>
    </row>
    <row r="122" spans="1:7" ht="18" x14ac:dyDescent="0.25">
      <c r="A122" s="168"/>
      <c r="B122" s="165" t="s">
        <v>176</v>
      </c>
      <c r="C122" s="165" t="s">
        <v>177</v>
      </c>
      <c r="D122" s="166"/>
      <c r="E122" s="167"/>
      <c r="F122" s="167">
        <v>19446.439999999999</v>
      </c>
    </row>
    <row r="123" spans="1:7" ht="18" x14ac:dyDescent="0.25">
      <c r="A123" s="168"/>
      <c r="B123" s="165" t="s">
        <v>180</v>
      </c>
      <c r="C123" s="165" t="s">
        <v>181</v>
      </c>
      <c r="D123" s="166"/>
      <c r="E123" s="167">
        <v>-38155.5</v>
      </c>
      <c r="F123" s="167"/>
      <c r="G123" t="s">
        <v>202</v>
      </c>
    </row>
    <row r="124" spans="1:7" ht="18" x14ac:dyDescent="0.25">
      <c r="A124" s="168"/>
      <c r="B124" s="165"/>
      <c r="C124" s="165"/>
      <c r="D124" s="166"/>
      <c r="E124" s="167"/>
      <c r="F124" s="167"/>
    </row>
    <row r="125" spans="1:7" ht="18" x14ac:dyDescent="0.25">
      <c r="A125" s="168"/>
      <c r="B125" s="165"/>
      <c r="C125" s="165"/>
      <c r="D125" s="166"/>
      <c r="E125" s="167"/>
      <c r="F125" s="167"/>
    </row>
    <row r="126" spans="1:7" ht="18" x14ac:dyDescent="0.25">
      <c r="A126" s="168"/>
      <c r="B126" s="165"/>
      <c r="C126" s="165"/>
      <c r="D126" s="166"/>
      <c r="E126" s="167"/>
      <c r="F126" s="167"/>
    </row>
    <row r="127" spans="1:7" ht="18" x14ac:dyDescent="0.25">
      <c r="A127" s="168"/>
      <c r="B127" s="165"/>
      <c r="C127" s="165"/>
      <c r="D127" s="166"/>
      <c r="E127" s="167"/>
      <c r="F127" s="167"/>
    </row>
    <row r="128" spans="1:7" ht="18" x14ac:dyDescent="0.25">
      <c r="A128" s="168"/>
      <c r="B128" s="165"/>
      <c r="C128" s="165"/>
      <c r="D128" s="166"/>
      <c r="E128" s="167"/>
      <c r="F128" s="167"/>
    </row>
    <row r="129" spans="1:6" ht="18" x14ac:dyDescent="0.25">
      <c r="A129" s="168"/>
      <c r="B129" s="165"/>
      <c r="C129" s="165"/>
      <c r="D129" s="166"/>
      <c r="E129" s="167"/>
      <c r="F129" s="167"/>
    </row>
    <row r="130" spans="1:6" ht="18" x14ac:dyDescent="0.25">
      <c r="A130" s="168"/>
      <c r="B130" s="165"/>
      <c r="C130" s="165"/>
      <c r="D130" s="166"/>
      <c r="E130" s="167"/>
      <c r="F130" s="167"/>
    </row>
    <row r="131" spans="1:6" ht="18" x14ac:dyDescent="0.25">
      <c r="A131" s="168"/>
      <c r="B131" s="165"/>
      <c r="C131" s="165"/>
      <c r="D131" s="166"/>
      <c r="E131" s="167"/>
      <c r="F131" s="167"/>
    </row>
    <row r="132" spans="1:6" ht="18" x14ac:dyDescent="0.25">
      <c r="A132" s="168"/>
      <c r="B132" s="165"/>
      <c r="C132" s="165"/>
      <c r="D132" s="166"/>
      <c r="E132" s="167"/>
      <c r="F132" s="167"/>
    </row>
    <row r="133" spans="1:6" ht="18" x14ac:dyDescent="0.25">
      <c r="A133" s="168"/>
      <c r="B133" s="165"/>
      <c r="C133" s="165"/>
      <c r="D133" s="166"/>
      <c r="E133" s="167"/>
      <c r="F133" s="167"/>
    </row>
    <row r="134" spans="1:6" ht="18" x14ac:dyDescent="0.25">
      <c r="A134" s="168"/>
      <c r="B134" s="165"/>
      <c r="C134" s="165"/>
      <c r="D134" s="166"/>
      <c r="E134" s="167"/>
      <c r="F134" s="167"/>
    </row>
    <row r="135" spans="1:6" ht="18" x14ac:dyDescent="0.25">
      <c r="A135" s="168"/>
      <c r="B135" s="165"/>
      <c r="C135" s="165"/>
      <c r="D135" s="166"/>
      <c r="E135" s="167"/>
      <c r="F135" s="167"/>
    </row>
    <row r="136" spans="1:6" ht="18" x14ac:dyDescent="0.25">
      <c r="A136" s="168"/>
      <c r="B136" s="165"/>
      <c r="C136" s="165"/>
      <c r="D136" s="166"/>
      <c r="E136" s="167"/>
      <c r="F136" s="167"/>
    </row>
    <row r="137" spans="1:6" ht="18" x14ac:dyDescent="0.25">
      <c r="A137" s="168"/>
      <c r="B137" s="165"/>
      <c r="C137" s="165"/>
      <c r="D137" s="166"/>
      <c r="E137" s="167"/>
      <c r="F137" s="167"/>
    </row>
    <row r="138" spans="1:6" ht="18" x14ac:dyDescent="0.25">
      <c r="A138" s="168"/>
      <c r="B138" s="165"/>
      <c r="C138" s="165"/>
      <c r="D138" s="166"/>
      <c r="E138" s="167"/>
      <c r="F138" s="167"/>
    </row>
    <row r="139" spans="1:6" ht="18" x14ac:dyDescent="0.25">
      <c r="A139" s="168"/>
      <c r="B139" s="165"/>
      <c r="C139" s="165"/>
      <c r="D139" s="166"/>
      <c r="E139" s="167"/>
      <c r="F139" s="167"/>
    </row>
    <row r="140" spans="1:6" ht="18" x14ac:dyDescent="0.25">
      <c r="A140" s="168"/>
      <c r="B140" s="165"/>
      <c r="C140" s="165"/>
      <c r="D140" s="166"/>
      <c r="E140" s="167"/>
      <c r="F140" s="167"/>
    </row>
    <row r="141" spans="1:6" ht="18" x14ac:dyDescent="0.25">
      <c r="A141" s="168"/>
      <c r="B141" s="165"/>
      <c r="C141" s="165"/>
      <c r="D141" s="166"/>
      <c r="E141" s="167"/>
      <c r="F141" s="167"/>
    </row>
    <row r="142" spans="1:6" ht="18" x14ac:dyDescent="0.25">
      <c r="A142" s="168"/>
      <c r="B142" s="165"/>
      <c r="C142" s="165"/>
      <c r="D142" s="166"/>
      <c r="E142" s="167"/>
      <c r="F142" s="167"/>
    </row>
    <row r="143" spans="1:6" ht="18" x14ac:dyDescent="0.25">
      <c r="A143" s="168"/>
      <c r="B143" s="165"/>
      <c r="C143" s="165"/>
      <c r="D143" s="166"/>
      <c r="E143" s="167"/>
      <c r="F143" s="167"/>
    </row>
    <row r="144" spans="1:6" ht="18" x14ac:dyDescent="0.25">
      <c r="A144" s="168"/>
      <c r="B144" s="165"/>
      <c r="C144" s="165"/>
      <c r="D144" s="166"/>
      <c r="E144" s="167"/>
      <c r="F144" s="167"/>
    </row>
    <row r="145" spans="1:6" ht="18" x14ac:dyDescent="0.25">
      <c r="A145" s="168"/>
      <c r="B145" s="165"/>
      <c r="C145" s="165"/>
      <c r="D145" s="166"/>
      <c r="E145" s="167"/>
      <c r="F145" s="167"/>
    </row>
    <row r="146" spans="1:6" ht="18" x14ac:dyDescent="0.25">
      <c r="A146" s="168"/>
      <c r="B146" s="165"/>
      <c r="C146" s="165"/>
      <c r="D146" s="166"/>
      <c r="E146" s="167"/>
      <c r="F146" s="167"/>
    </row>
    <row r="147" spans="1:6" ht="18" x14ac:dyDescent="0.25">
      <c r="A147" s="168"/>
      <c r="B147" s="165"/>
      <c r="C147" s="165"/>
      <c r="D147" s="166"/>
      <c r="E147" s="167"/>
      <c r="F147" s="167"/>
    </row>
    <row r="148" spans="1:6" ht="18" x14ac:dyDescent="0.25">
      <c r="A148" s="168"/>
      <c r="B148" s="165"/>
      <c r="C148" s="165"/>
      <c r="D148" s="166"/>
      <c r="E148" s="167"/>
      <c r="F148" s="167"/>
    </row>
    <row r="149" spans="1:6" ht="18" x14ac:dyDescent="0.25">
      <c r="A149" s="169"/>
      <c r="B149" s="170"/>
      <c r="C149" s="170"/>
      <c r="D149" s="171"/>
      <c r="E149" s="171"/>
      <c r="F149" s="171"/>
    </row>
    <row r="150" spans="1:6" ht="18.75" thickBot="1" x14ac:dyDescent="0.3">
      <c r="A150" s="172"/>
      <c r="B150" s="173"/>
      <c r="C150" s="172" t="s">
        <v>106</v>
      </c>
      <c r="D150" s="174"/>
      <c r="E150" s="174">
        <f>SUM(E119:E149)</f>
        <v>4593.25</v>
      </c>
      <c r="F150" s="174">
        <f>SUM(F118:F149)</f>
        <v>19446.439999999999</v>
      </c>
    </row>
    <row r="151" spans="1:6" ht="18.75" thickTop="1" x14ac:dyDescent="0.25">
      <c r="A151" s="239" t="str">
        <f>A114</f>
        <v>SISTEMA MUNICIPAL PARA EL DESARROLLO  INTEGRAL DE LA FAMILIA DESAN SALVADOR HIDALGO</v>
      </c>
      <c r="B151" s="239"/>
      <c r="C151" s="239"/>
      <c r="D151" s="239"/>
      <c r="E151" s="239"/>
      <c r="F151" s="239"/>
    </row>
    <row r="152" spans="1:6" ht="16.5" x14ac:dyDescent="0.25">
      <c r="A152" s="177" t="s">
        <v>95</v>
      </c>
      <c r="B152" s="178"/>
      <c r="C152" s="178"/>
      <c r="D152" s="178"/>
      <c r="E152" s="178"/>
      <c r="F152" s="178"/>
    </row>
    <row r="153" spans="1:6" ht="18.75" thickBot="1" x14ac:dyDescent="0.3">
      <c r="A153" s="175" t="s">
        <v>182</v>
      </c>
      <c r="B153" s="176"/>
      <c r="C153" s="176"/>
      <c r="D153" s="176"/>
      <c r="E153" s="176"/>
      <c r="F153" s="176"/>
    </row>
    <row r="154" spans="1:6" ht="26.25" thickBot="1" x14ac:dyDescent="0.25">
      <c r="A154" s="51" t="s">
        <v>97</v>
      </c>
      <c r="B154" s="51" t="s">
        <v>87</v>
      </c>
      <c r="C154" s="51" t="s">
        <v>88</v>
      </c>
      <c r="D154" s="51" t="s">
        <v>89</v>
      </c>
      <c r="E154" s="52" t="s">
        <v>90</v>
      </c>
      <c r="F154" s="52" t="s">
        <v>91</v>
      </c>
    </row>
    <row r="155" spans="1:6" ht="18" x14ac:dyDescent="0.25">
      <c r="A155" s="164" t="s">
        <v>86</v>
      </c>
      <c r="B155" s="165"/>
      <c r="C155" s="165"/>
      <c r="D155" s="166"/>
      <c r="E155" s="166"/>
      <c r="F155" s="167"/>
    </row>
    <row r="156" spans="1:6" ht="18" x14ac:dyDescent="0.25">
      <c r="A156" s="168"/>
      <c r="B156" s="165" t="s">
        <v>168</v>
      </c>
      <c r="C156" s="165" t="s">
        <v>169</v>
      </c>
      <c r="D156" s="166"/>
      <c r="E156" s="167">
        <v>-65.55</v>
      </c>
      <c r="F156" s="167"/>
    </row>
    <row r="157" spans="1:6" ht="18" x14ac:dyDescent="0.25">
      <c r="A157" s="168"/>
      <c r="B157" s="165" t="s">
        <v>170</v>
      </c>
      <c r="C157" s="165" t="s">
        <v>173</v>
      </c>
      <c r="D157" s="166"/>
      <c r="E157" s="167">
        <v>-24500</v>
      </c>
      <c r="F157" s="167"/>
    </row>
    <row r="158" spans="1:6" ht="18" x14ac:dyDescent="0.25">
      <c r="A158" s="168"/>
      <c r="B158" s="165" t="s">
        <v>171</v>
      </c>
      <c r="C158" s="165" t="s">
        <v>172</v>
      </c>
      <c r="D158" s="166"/>
      <c r="E158" s="167">
        <v>88268.1</v>
      </c>
      <c r="F158" s="167"/>
    </row>
    <row r="159" spans="1:6" ht="18" x14ac:dyDescent="0.25">
      <c r="A159" s="168"/>
      <c r="B159" s="165" t="s">
        <v>176</v>
      </c>
      <c r="C159" s="165" t="s">
        <v>177</v>
      </c>
      <c r="D159" s="166"/>
      <c r="E159" s="167"/>
      <c r="F159" s="167">
        <v>19788.419999999998</v>
      </c>
    </row>
    <row r="160" spans="1:6" ht="18" x14ac:dyDescent="0.25">
      <c r="A160" s="168"/>
      <c r="B160" s="165" t="s">
        <v>180</v>
      </c>
      <c r="C160" s="165" t="s">
        <v>181</v>
      </c>
      <c r="D160" s="166"/>
      <c r="E160" s="167">
        <v>-38155.5</v>
      </c>
      <c r="F160" s="167"/>
    </row>
    <row r="161" spans="1:6" ht="18" x14ac:dyDescent="0.25">
      <c r="A161" s="168"/>
      <c r="B161" s="165" t="s">
        <v>180</v>
      </c>
      <c r="C161" s="165" t="s">
        <v>181</v>
      </c>
      <c r="D161" s="166"/>
      <c r="E161" s="167">
        <v>-12378</v>
      </c>
      <c r="F161" s="167"/>
    </row>
    <row r="162" spans="1:6" ht="18" x14ac:dyDescent="0.25">
      <c r="A162" s="168"/>
      <c r="B162" s="165"/>
      <c r="C162" s="165"/>
      <c r="D162" s="166"/>
      <c r="E162" s="167"/>
      <c r="F162" s="167"/>
    </row>
    <row r="163" spans="1:6" ht="18" x14ac:dyDescent="0.25">
      <c r="A163" s="168"/>
      <c r="B163" s="165"/>
      <c r="C163" s="165"/>
      <c r="D163" s="166"/>
      <c r="E163" s="167"/>
      <c r="F163" s="167"/>
    </row>
    <row r="164" spans="1:6" ht="18" x14ac:dyDescent="0.25">
      <c r="A164" s="168"/>
      <c r="B164" s="165"/>
      <c r="C164" s="165"/>
      <c r="D164" s="166"/>
      <c r="E164" s="167"/>
      <c r="F164" s="167"/>
    </row>
    <row r="165" spans="1:6" ht="18" x14ac:dyDescent="0.25">
      <c r="A165" s="168"/>
      <c r="B165" s="165"/>
      <c r="C165" s="165"/>
      <c r="D165" s="166"/>
      <c r="E165" s="167"/>
      <c r="F165" s="167"/>
    </row>
    <row r="166" spans="1:6" ht="18" x14ac:dyDescent="0.25">
      <c r="A166" s="168"/>
      <c r="B166" s="165"/>
      <c r="C166" s="165"/>
      <c r="D166" s="166"/>
      <c r="E166" s="167"/>
      <c r="F166" s="167"/>
    </row>
    <row r="167" spans="1:6" ht="18" x14ac:dyDescent="0.25">
      <c r="A167" s="168"/>
      <c r="B167" s="165"/>
      <c r="C167" s="165"/>
      <c r="D167" s="166"/>
      <c r="E167" s="167"/>
      <c r="F167" s="167"/>
    </row>
    <row r="168" spans="1:6" ht="18" x14ac:dyDescent="0.25">
      <c r="A168" s="168"/>
      <c r="B168" s="165"/>
      <c r="C168" s="165"/>
      <c r="D168" s="166"/>
      <c r="E168" s="167"/>
      <c r="F168" s="167"/>
    </row>
    <row r="169" spans="1:6" ht="18" x14ac:dyDescent="0.25">
      <c r="A169" s="168"/>
      <c r="B169" s="165"/>
      <c r="C169" s="165"/>
      <c r="D169" s="166"/>
      <c r="E169" s="167"/>
      <c r="F169" s="167"/>
    </row>
    <row r="170" spans="1:6" ht="18" x14ac:dyDescent="0.25">
      <c r="A170" s="168"/>
      <c r="B170" s="165"/>
      <c r="C170" s="165"/>
      <c r="D170" s="166"/>
      <c r="E170" s="167"/>
      <c r="F170" s="167"/>
    </row>
    <row r="171" spans="1:6" ht="18" x14ac:dyDescent="0.25">
      <c r="A171" s="168"/>
      <c r="B171" s="165"/>
      <c r="C171" s="165"/>
      <c r="D171" s="166"/>
      <c r="E171" s="167"/>
      <c r="F171" s="167"/>
    </row>
    <row r="172" spans="1:6" ht="18" x14ac:dyDescent="0.25">
      <c r="A172" s="168"/>
      <c r="B172" s="165"/>
      <c r="C172" s="165"/>
      <c r="D172" s="166"/>
      <c r="E172" s="167"/>
      <c r="F172" s="167"/>
    </row>
    <row r="173" spans="1:6" ht="18" x14ac:dyDescent="0.25">
      <c r="A173" s="168"/>
      <c r="B173" s="165"/>
      <c r="C173" s="165"/>
      <c r="D173" s="166"/>
      <c r="E173" s="167"/>
      <c r="F173" s="167"/>
    </row>
    <row r="174" spans="1:6" ht="18" x14ac:dyDescent="0.25">
      <c r="A174" s="168"/>
      <c r="B174" s="165"/>
      <c r="C174" s="165"/>
      <c r="D174" s="166"/>
      <c r="E174" s="167"/>
      <c r="F174" s="167"/>
    </row>
    <row r="175" spans="1:6" ht="18" x14ac:dyDescent="0.25">
      <c r="A175" s="168"/>
      <c r="B175" s="165"/>
      <c r="C175" s="165"/>
      <c r="D175" s="166"/>
      <c r="E175" s="167"/>
      <c r="F175" s="167"/>
    </row>
    <row r="176" spans="1:6" ht="18" x14ac:dyDescent="0.25">
      <c r="A176" s="168"/>
      <c r="B176" s="165"/>
      <c r="C176" s="165"/>
      <c r="D176" s="166"/>
      <c r="E176" s="167"/>
      <c r="F176" s="167"/>
    </row>
    <row r="177" spans="1:6" ht="18" x14ac:dyDescent="0.25">
      <c r="A177" s="168"/>
      <c r="B177" s="165"/>
      <c r="C177" s="165"/>
      <c r="D177" s="166"/>
      <c r="E177" s="167"/>
      <c r="F177" s="167"/>
    </row>
    <row r="178" spans="1:6" ht="18" x14ac:dyDescent="0.25">
      <c r="A178" s="168"/>
      <c r="B178" s="165"/>
      <c r="C178" s="165"/>
      <c r="D178" s="166"/>
      <c r="E178" s="167"/>
      <c r="F178" s="167"/>
    </row>
    <row r="179" spans="1:6" ht="18" x14ac:dyDescent="0.25">
      <c r="A179" s="168"/>
      <c r="B179" s="165"/>
      <c r="C179" s="165"/>
      <c r="D179" s="166"/>
      <c r="E179" s="167"/>
      <c r="F179" s="167"/>
    </row>
    <row r="180" spans="1:6" ht="18" x14ac:dyDescent="0.25">
      <c r="A180" s="168"/>
      <c r="B180" s="165"/>
      <c r="C180" s="165"/>
      <c r="D180" s="166"/>
      <c r="E180" s="167"/>
      <c r="F180" s="167"/>
    </row>
    <row r="181" spans="1:6" ht="18" x14ac:dyDescent="0.25">
      <c r="A181" s="168"/>
      <c r="B181" s="165"/>
      <c r="C181" s="165"/>
      <c r="D181" s="166"/>
      <c r="E181" s="167"/>
      <c r="F181" s="167"/>
    </row>
    <row r="182" spans="1:6" ht="18" x14ac:dyDescent="0.25">
      <c r="A182" s="168"/>
      <c r="B182" s="165"/>
      <c r="C182" s="165"/>
      <c r="D182" s="166"/>
      <c r="E182" s="167"/>
      <c r="F182" s="167"/>
    </row>
    <row r="183" spans="1:6" ht="18" x14ac:dyDescent="0.25">
      <c r="A183" s="168"/>
      <c r="B183" s="165"/>
      <c r="C183" s="165"/>
      <c r="D183" s="166"/>
      <c r="E183" s="167"/>
      <c r="F183" s="167"/>
    </row>
    <row r="184" spans="1:6" ht="18" x14ac:dyDescent="0.25">
      <c r="A184" s="168"/>
      <c r="B184" s="165"/>
      <c r="C184" s="165"/>
      <c r="D184" s="166"/>
      <c r="E184" s="167"/>
      <c r="F184" s="167"/>
    </row>
    <row r="185" spans="1:6" ht="18" x14ac:dyDescent="0.25">
      <c r="A185" s="168"/>
      <c r="B185" s="165"/>
      <c r="C185" s="165"/>
      <c r="D185" s="166"/>
      <c r="E185" s="167"/>
      <c r="F185" s="167"/>
    </row>
    <row r="186" spans="1:6" ht="18" x14ac:dyDescent="0.25">
      <c r="A186" s="169"/>
      <c r="B186" s="170"/>
      <c r="C186" s="170"/>
      <c r="D186" s="171"/>
      <c r="E186" s="171"/>
      <c r="F186" s="171"/>
    </row>
    <row r="187" spans="1:6" ht="18.75" thickBot="1" x14ac:dyDescent="0.3">
      <c r="A187" s="172"/>
      <c r="B187" s="173"/>
      <c r="C187" s="172" t="s">
        <v>106</v>
      </c>
      <c r="D187" s="174"/>
      <c r="E187" s="174">
        <f>SUM(E156:E186)</f>
        <v>13169.050000000003</v>
      </c>
      <c r="F187" s="174">
        <f>SUM(F155:F186)</f>
        <v>19788.419999999998</v>
      </c>
    </row>
    <row r="188" spans="1:6" ht="18.75" thickTop="1" x14ac:dyDescent="0.25">
      <c r="A188" s="239" t="str">
        <f>A151</f>
        <v>SISTEMA MUNICIPAL PARA EL DESARROLLO  INTEGRAL DE LA FAMILIA DESAN SALVADOR HIDALGO</v>
      </c>
      <c r="B188" s="239"/>
      <c r="C188" s="239"/>
      <c r="D188" s="239"/>
      <c r="E188" s="239"/>
      <c r="F188" s="239"/>
    </row>
    <row r="189" spans="1:6" ht="16.5" x14ac:dyDescent="0.25">
      <c r="A189" s="177" t="s">
        <v>95</v>
      </c>
      <c r="B189" s="178"/>
      <c r="C189" s="178"/>
      <c r="D189" s="178"/>
      <c r="E189" s="178"/>
      <c r="F189" s="178"/>
    </row>
    <row r="190" spans="1:6" ht="18.75" thickBot="1" x14ac:dyDescent="0.3">
      <c r="A190" s="175" t="s">
        <v>183</v>
      </c>
      <c r="B190" s="176"/>
      <c r="C190" s="176"/>
      <c r="D190" s="176"/>
      <c r="E190" s="176"/>
      <c r="F190" s="176"/>
    </row>
    <row r="191" spans="1:6" ht="26.25" thickBot="1" x14ac:dyDescent="0.25">
      <c r="A191" s="51" t="s">
        <v>97</v>
      </c>
      <c r="B191" s="51" t="s">
        <v>87</v>
      </c>
      <c r="C191" s="51" t="s">
        <v>88</v>
      </c>
      <c r="D191" s="51" t="s">
        <v>89</v>
      </c>
      <c r="E191" s="52" t="s">
        <v>90</v>
      </c>
      <c r="F191" s="52" t="s">
        <v>91</v>
      </c>
    </row>
    <row r="192" spans="1:6" ht="18" x14ac:dyDescent="0.25">
      <c r="A192" s="164" t="s">
        <v>86</v>
      </c>
      <c r="B192" s="165"/>
      <c r="C192" s="165"/>
      <c r="D192" s="166"/>
      <c r="E192" s="166"/>
      <c r="F192" s="167"/>
    </row>
    <row r="193" spans="1:6" ht="18" x14ac:dyDescent="0.25">
      <c r="A193" s="168"/>
      <c r="B193" s="165" t="s">
        <v>168</v>
      </c>
      <c r="C193" s="165" t="s">
        <v>169</v>
      </c>
      <c r="D193" s="166"/>
      <c r="E193" s="167">
        <v>-65.55</v>
      </c>
      <c r="F193" s="167"/>
    </row>
    <row r="194" spans="1:6" ht="18" x14ac:dyDescent="0.25">
      <c r="A194" s="168"/>
      <c r="B194" s="165" t="s">
        <v>170</v>
      </c>
      <c r="C194" s="165" t="s">
        <v>173</v>
      </c>
      <c r="D194" s="166"/>
      <c r="E194" s="167">
        <v>-24500</v>
      </c>
      <c r="F194" s="167"/>
    </row>
    <row r="195" spans="1:6" ht="18" x14ac:dyDescent="0.25">
      <c r="A195" s="168"/>
      <c r="B195" s="165" t="s">
        <v>171</v>
      </c>
      <c r="C195" s="165" t="s">
        <v>172</v>
      </c>
      <c r="D195" s="166"/>
      <c r="E195" s="167">
        <v>110386</v>
      </c>
      <c r="F195" s="167"/>
    </row>
    <row r="196" spans="1:6" ht="18" x14ac:dyDescent="0.25">
      <c r="A196" s="168"/>
      <c r="B196" s="165" t="s">
        <v>176</v>
      </c>
      <c r="C196" s="165" t="s">
        <v>177</v>
      </c>
      <c r="D196" s="166"/>
      <c r="E196" s="167"/>
      <c r="F196" s="167">
        <v>39759.75</v>
      </c>
    </row>
    <row r="197" spans="1:6" ht="18" x14ac:dyDescent="0.25">
      <c r="A197" s="168"/>
      <c r="B197" s="165" t="s">
        <v>180</v>
      </c>
      <c r="C197" s="165" t="s">
        <v>181</v>
      </c>
      <c r="D197" s="166"/>
      <c r="E197" s="167">
        <v>-38155.5</v>
      </c>
      <c r="F197" s="167"/>
    </row>
    <row r="198" spans="1:6" ht="18" x14ac:dyDescent="0.25">
      <c r="A198" s="168"/>
      <c r="B198" s="165" t="s">
        <v>180</v>
      </c>
      <c r="C198" s="165" t="s">
        <v>181</v>
      </c>
      <c r="D198" s="166"/>
      <c r="E198" s="167">
        <v>-12378</v>
      </c>
      <c r="F198" s="167"/>
    </row>
    <row r="199" spans="1:6" ht="18" x14ac:dyDescent="0.25">
      <c r="A199" s="168"/>
      <c r="B199" s="165"/>
      <c r="C199" s="165"/>
      <c r="D199" s="166"/>
      <c r="E199" s="167"/>
      <c r="F199" s="167"/>
    </row>
    <row r="200" spans="1:6" ht="18" x14ac:dyDescent="0.25">
      <c r="A200" s="168"/>
      <c r="B200" s="165"/>
      <c r="C200" s="165"/>
      <c r="D200" s="166"/>
      <c r="E200" s="167"/>
      <c r="F200" s="167"/>
    </row>
    <row r="201" spans="1:6" ht="18" x14ac:dyDescent="0.25">
      <c r="A201" s="168"/>
      <c r="B201" s="165"/>
      <c r="C201" s="165"/>
      <c r="D201" s="166"/>
      <c r="E201" s="167"/>
      <c r="F201" s="167"/>
    </row>
    <row r="202" spans="1:6" ht="18" x14ac:dyDescent="0.25">
      <c r="A202" s="168"/>
      <c r="B202" s="165"/>
      <c r="C202" s="165"/>
      <c r="D202" s="166"/>
      <c r="E202" s="167"/>
      <c r="F202" s="167"/>
    </row>
    <row r="203" spans="1:6" ht="18" x14ac:dyDescent="0.25">
      <c r="A203" s="168"/>
      <c r="B203" s="165"/>
      <c r="C203" s="165"/>
      <c r="D203" s="166"/>
      <c r="E203" s="167"/>
      <c r="F203" s="167"/>
    </row>
    <row r="204" spans="1:6" ht="18" x14ac:dyDescent="0.25">
      <c r="A204" s="168"/>
      <c r="B204" s="165"/>
      <c r="C204" s="165"/>
      <c r="D204" s="166"/>
      <c r="E204" s="167"/>
      <c r="F204" s="167"/>
    </row>
    <row r="205" spans="1:6" ht="18" x14ac:dyDescent="0.25">
      <c r="A205" s="168"/>
      <c r="B205" s="165"/>
      <c r="C205" s="165"/>
      <c r="D205" s="166"/>
      <c r="E205" s="167"/>
      <c r="F205" s="167"/>
    </row>
    <row r="206" spans="1:6" ht="18" x14ac:dyDescent="0.25">
      <c r="A206" s="168"/>
      <c r="B206" s="165"/>
      <c r="C206" s="165"/>
      <c r="D206" s="166"/>
      <c r="E206" s="167"/>
      <c r="F206" s="167"/>
    </row>
    <row r="207" spans="1:6" ht="18" x14ac:dyDescent="0.25">
      <c r="A207" s="168"/>
      <c r="B207" s="165"/>
      <c r="C207" s="165"/>
      <c r="D207" s="166"/>
      <c r="E207" s="167"/>
      <c r="F207" s="167"/>
    </row>
    <row r="208" spans="1:6" ht="18" x14ac:dyDescent="0.25">
      <c r="A208" s="168"/>
      <c r="B208" s="165"/>
      <c r="C208" s="165"/>
      <c r="D208" s="166"/>
      <c r="E208" s="167"/>
      <c r="F208" s="167"/>
    </row>
    <row r="209" spans="1:6" ht="18" x14ac:dyDescent="0.25">
      <c r="A209" s="168"/>
      <c r="B209" s="165"/>
      <c r="C209" s="165"/>
      <c r="D209" s="166"/>
      <c r="E209" s="167"/>
      <c r="F209" s="167"/>
    </row>
    <row r="210" spans="1:6" ht="18" x14ac:dyDescent="0.25">
      <c r="A210" s="168"/>
      <c r="B210" s="165"/>
      <c r="C210" s="165"/>
      <c r="D210" s="166"/>
      <c r="E210" s="167"/>
      <c r="F210" s="167"/>
    </row>
    <row r="211" spans="1:6" ht="18" x14ac:dyDescent="0.25">
      <c r="A211" s="168"/>
      <c r="B211" s="165"/>
      <c r="C211" s="165"/>
      <c r="D211" s="166"/>
      <c r="E211" s="167"/>
      <c r="F211" s="167"/>
    </row>
    <row r="212" spans="1:6" ht="18" x14ac:dyDescent="0.25">
      <c r="A212" s="168"/>
      <c r="B212" s="165"/>
      <c r="C212" s="165"/>
      <c r="D212" s="166"/>
      <c r="E212" s="167"/>
      <c r="F212" s="167"/>
    </row>
    <row r="213" spans="1:6" ht="18" x14ac:dyDescent="0.25">
      <c r="A213" s="168"/>
      <c r="B213" s="165"/>
      <c r="C213" s="165"/>
      <c r="D213" s="166"/>
      <c r="E213" s="167"/>
      <c r="F213" s="167"/>
    </row>
    <row r="214" spans="1:6" ht="18" x14ac:dyDescent="0.25">
      <c r="A214" s="168"/>
      <c r="B214" s="165"/>
      <c r="C214" s="165"/>
      <c r="D214" s="166"/>
      <c r="E214" s="167"/>
      <c r="F214" s="167"/>
    </row>
    <row r="215" spans="1:6" ht="18" x14ac:dyDescent="0.25">
      <c r="A215" s="168"/>
      <c r="B215" s="165"/>
      <c r="C215" s="165"/>
      <c r="D215" s="166"/>
      <c r="E215" s="167"/>
      <c r="F215" s="167"/>
    </row>
    <row r="216" spans="1:6" ht="18" x14ac:dyDescent="0.25">
      <c r="A216" s="168"/>
      <c r="B216" s="165"/>
      <c r="C216" s="165"/>
      <c r="D216" s="166"/>
      <c r="E216" s="167"/>
      <c r="F216" s="167"/>
    </row>
    <row r="217" spans="1:6" ht="18" x14ac:dyDescent="0.25">
      <c r="A217" s="168"/>
      <c r="B217" s="165"/>
      <c r="C217" s="165"/>
      <c r="D217" s="166"/>
      <c r="E217" s="167"/>
      <c r="F217" s="167"/>
    </row>
    <row r="218" spans="1:6" ht="18" x14ac:dyDescent="0.25">
      <c r="A218" s="168"/>
      <c r="B218" s="165"/>
      <c r="C218" s="165"/>
      <c r="D218" s="166"/>
      <c r="E218" s="167"/>
      <c r="F218" s="167"/>
    </row>
    <row r="219" spans="1:6" ht="18" x14ac:dyDescent="0.25">
      <c r="A219" s="168"/>
      <c r="B219" s="165"/>
      <c r="C219" s="165"/>
      <c r="D219" s="166"/>
      <c r="E219" s="167"/>
      <c r="F219" s="167"/>
    </row>
    <row r="220" spans="1:6" ht="18" x14ac:dyDescent="0.25">
      <c r="A220" s="168"/>
      <c r="B220" s="165"/>
      <c r="C220" s="165"/>
      <c r="D220" s="166"/>
      <c r="E220" s="167"/>
      <c r="F220" s="167"/>
    </row>
    <row r="221" spans="1:6" ht="18" x14ac:dyDescent="0.25">
      <c r="A221" s="168"/>
      <c r="B221" s="165"/>
      <c r="C221" s="165"/>
      <c r="D221" s="166"/>
      <c r="E221" s="167"/>
      <c r="F221" s="167"/>
    </row>
    <row r="222" spans="1:6" ht="18" x14ac:dyDescent="0.25">
      <c r="A222" s="168"/>
      <c r="B222" s="165"/>
      <c r="C222" s="165"/>
      <c r="D222" s="166"/>
      <c r="E222" s="167"/>
      <c r="F222" s="167"/>
    </row>
    <row r="223" spans="1:6" ht="18" x14ac:dyDescent="0.25">
      <c r="A223" s="169"/>
      <c r="B223" s="170"/>
      <c r="C223" s="170"/>
      <c r="D223" s="171"/>
      <c r="E223" s="171"/>
      <c r="F223" s="171"/>
    </row>
    <row r="224" spans="1:6" ht="18.75" thickBot="1" x14ac:dyDescent="0.3">
      <c r="A224" s="172"/>
      <c r="B224" s="173"/>
      <c r="C224" s="172" t="s">
        <v>106</v>
      </c>
      <c r="D224" s="174"/>
      <c r="E224" s="174">
        <f>SUM(E193:E223)</f>
        <v>35286.949999999997</v>
      </c>
      <c r="F224" s="174">
        <f>SUM(F192:F223)</f>
        <v>39759.75</v>
      </c>
    </row>
    <row r="225" spans="1:6" ht="18.75" thickTop="1" x14ac:dyDescent="0.25">
      <c r="A225" s="239" t="str">
        <f>A188</f>
        <v>SISTEMA MUNICIPAL PARA EL DESARROLLO  INTEGRAL DE LA FAMILIA DESAN SALVADOR HIDALGO</v>
      </c>
      <c r="B225" s="239"/>
      <c r="C225" s="239"/>
      <c r="D225" s="239"/>
      <c r="E225" s="239"/>
      <c r="F225" s="239"/>
    </row>
    <row r="226" spans="1:6" ht="16.5" x14ac:dyDescent="0.25">
      <c r="A226" s="177" t="s">
        <v>95</v>
      </c>
      <c r="B226" s="178"/>
      <c r="C226" s="178"/>
      <c r="D226" s="178"/>
      <c r="E226" s="178"/>
      <c r="F226" s="178"/>
    </row>
    <row r="227" spans="1:6" ht="18.75" thickBot="1" x14ac:dyDescent="0.3">
      <c r="A227" s="175" t="s">
        <v>184</v>
      </c>
      <c r="B227" s="176"/>
      <c r="C227" s="176"/>
      <c r="D227" s="176"/>
      <c r="E227" s="176"/>
      <c r="F227" s="176"/>
    </row>
    <row r="228" spans="1:6" ht="26.25" thickBot="1" x14ac:dyDescent="0.25">
      <c r="A228" s="51" t="s">
        <v>97</v>
      </c>
      <c r="B228" s="51" t="s">
        <v>87</v>
      </c>
      <c r="C228" s="51" t="s">
        <v>88</v>
      </c>
      <c r="D228" s="51" t="s">
        <v>89</v>
      </c>
      <c r="E228" s="52" t="s">
        <v>90</v>
      </c>
      <c r="F228" s="52" t="s">
        <v>91</v>
      </c>
    </row>
    <row r="229" spans="1:6" ht="18" x14ac:dyDescent="0.25">
      <c r="A229" s="164" t="s">
        <v>86</v>
      </c>
      <c r="B229" s="165"/>
      <c r="C229" s="165"/>
      <c r="D229" s="166"/>
      <c r="E229" s="166"/>
      <c r="F229" s="167"/>
    </row>
    <row r="230" spans="1:6" ht="18" x14ac:dyDescent="0.25">
      <c r="A230" s="168"/>
      <c r="B230" s="165" t="s">
        <v>168</v>
      </c>
      <c r="C230" s="165" t="s">
        <v>169</v>
      </c>
      <c r="D230" s="166"/>
      <c r="E230" s="167">
        <v>-65.55</v>
      </c>
      <c r="F230" s="167"/>
    </row>
    <row r="231" spans="1:6" ht="18" x14ac:dyDescent="0.25">
      <c r="A231" s="168"/>
      <c r="B231" s="165" t="s">
        <v>170</v>
      </c>
      <c r="C231" s="165" t="s">
        <v>173</v>
      </c>
      <c r="D231" s="166"/>
      <c r="E231" s="167">
        <v>-24500</v>
      </c>
      <c r="F231" s="167"/>
    </row>
    <row r="232" spans="1:6" ht="18" x14ac:dyDescent="0.25">
      <c r="A232" s="168"/>
      <c r="B232" s="165" t="s">
        <v>171</v>
      </c>
      <c r="C232" s="165" t="s">
        <v>172</v>
      </c>
      <c r="D232" s="166"/>
      <c r="E232" s="167">
        <v>101562.9</v>
      </c>
      <c r="F232" s="167"/>
    </row>
    <row r="233" spans="1:6" ht="18" x14ac:dyDescent="0.25">
      <c r="A233" s="168"/>
      <c r="B233" s="165" t="s">
        <v>176</v>
      </c>
      <c r="C233" s="165" t="s">
        <v>177</v>
      </c>
      <c r="D233" s="166"/>
      <c r="E233" s="167"/>
      <c r="F233" s="167">
        <v>13488.45</v>
      </c>
    </row>
    <row r="234" spans="1:6" ht="18" x14ac:dyDescent="0.25">
      <c r="A234" s="168"/>
      <c r="B234" s="165" t="s">
        <v>180</v>
      </c>
      <c r="C234" s="165" t="s">
        <v>181</v>
      </c>
      <c r="D234" s="166"/>
      <c r="E234" s="167">
        <v>-38155.5</v>
      </c>
      <c r="F234" s="167"/>
    </row>
    <row r="235" spans="1:6" ht="18" x14ac:dyDescent="0.25">
      <c r="A235" s="168"/>
      <c r="B235" s="165" t="s">
        <v>180</v>
      </c>
      <c r="C235" s="165" t="s">
        <v>181</v>
      </c>
      <c r="D235" s="166"/>
      <c r="E235" s="167">
        <v>-12378</v>
      </c>
      <c r="F235" s="167"/>
    </row>
    <row r="236" spans="1:6" ht="18" x14ac:dyDescent="0.25">
      <c r="A236" s="168"/>
      <c r="B236" s="165" t="s">
        <v>185</v>
      </c>
      <c r="C236" s="165" t="s">
        <v>186</v>
      </c>
      <c r="D236" s="166"/>
      <c r="E236" s="167">
        <v>589</v>
      </c>
      <c r="F236" s="167"/>
    </row>
    <row r="237" spans="1:6" ht="18" x14ac:dyDescent="0.25">
      <c r="A237" s="168"/>
      <c r="B237" s="165" t="s">
        <v>188</v>
      </c>
      <c r="C237" s="165" t="s">
        <v>187</v>
      </c>
      <c r="D237" s="166"/>
      <c r="E237" s="167"/>
      <c r="F237" s="167">
        <v>500</v>
      </c>
    </row>
    <row r="238" spans="1:6" ht="18" x14ac:dyDescent="0.25">
      <c r="A238" s="168"/>
      <c r="B238" s="165"/>
      <c r="C238" s="165"/>
      <c r="D238" s="166"/>
      <c r="E238" s="167"/>
      <c r="F238" s="167"/>
    </row>
    <row r="239" spans="1:6" ht="18" x14ac:dyDescent="0.25">
      <c r="A239" s="168"/>
      <c r="B239" s="165"/>
      <c r="C239" s="165"/>
      <c r="D239" s="166"/>
      <c r="E239" s="167"/>
      <c r="F239" s="167"/>
    </row>
    <row r="240" spans="1:6" ht="18" x14ac:dyDescent="0.25">
      <c r="A240" s="168"/>
      <c r="B240" s="165"/>
      <c r="C240" s="165"/>
      <c r="D240" s="166"/>
      <c r="E240" s="167"/>
      <c r="F240" s="167"/>
    </row>
    <row r="241" spans="1:6" ht="18" x14ac:dyDescent="0.25">
      <c r="A241" s="168"/>
      <c r="B241" s="165"/>
      <c r="C241" s="165"/>
      <c r="D241" s="166"/>
      <c r="E241" s="167"/>
      <c r="F241" s="167"/>
    </row>
    <row r="242" spans="1:6" ht="18" x14ac:dyDescent="0.25">
      <c r="A242" s="168"/>
      <c r="B242" s="165"/>
      <c r="C242" s="165"/>
      <c r="D242" s="166"/>
      <c r="E242" s="167"/>
      <c r="F242" s="167"/>
    </row>
    <row r="243" spans="1:6" ht="18" x14ac:dyDescent="0.25">
      <c r="A243" s="168"/>
      <c r="B243" s="165"/>
      <c r="C243" s="165"/>
      <c r="D243" s="166"/>
      <c r="E243" s="167"/>
      <c r="F243" s="167"/>
    </row>
    <row r="244" spans="1:6" ht="18" x14ac:dyDescent="0.25">
      <c r="A244" s="168"/>
      <c r="B244" s="165"/>
      <c r="C244" s="165"/>
      <c r="D244" s="166"/>
      <c r="E244" s="167"/>
      <c r="F244" s="167"/>
    </row>
    <row r="245" spans="1:6" ht="18" x14ac:dyDescent="0.25">
      <c r="A245" s="168"/>
      <c r="B245" s="165"/>
      <c r="C245" s="165"/>
      <c r="D245" s="166"/>
      <c r="E245" s="167"/>
      <c r="F245" s="167"/>
    </row>
    <row r="246" spans="1:6" ht="18" x14ac:dyDescent="0.25">
      <c r="A246" s="168"/>
      <c r="B246" s="165"/>
      <c r="C246" s="165"/>
      <c r="D246" s="166"/>
      <c r="E246" s="167"/>
      <c r="F246" s="167"/>
    </row>
    <row r="247" spans="1:6" ht="18" x14ac:dyDescent="0.25">
      <c r="A247" s="168"/>
      <c r="B247" s="165"/>
      <c r="C247" s="165"/>
      <c r="D247" s="166"/>
      <c r="E247" s="167"/>
      <c r="F247" s="167"/>
    </row>
    <row r="248" spans="1:6" ht="18" x14ac:dyDescent="0.25">
      <c r="A248" s="168"/>
      <c r="B248" s="165"/>
      <c r="C248" s="165"/>
      <c r="D248" s="166"/>
      <c r="E248" s="167"/>
      <c r="F248" s="167"/>
    </row>
    <row r="249" spans="1:6" ht="18" x14ac:dyDescent="0.25">
      <c r="A249" s="168"/>
      <c r="B249" s="165"/>
      <c r="C249" s="165"/>
      <c r="D249" s="166"/>
      <c r="E249" s="167"/>
      <c r="F249" s="167"/>
    </row>
    <row r="250" spans="1:6" ht="18" x14ac:dyDescent="0.25">
      <c r="A250" s="168"/>
      <c r="B250" s="165"/>
      <c r="C250" s="165"/>
      <c r="D250" s="166"/>
      <c r="E250" s="167"/>
      <c r="F250" s="167"/>
    </row>
    <row r="251" spans="1:6" ht="18" x14ac:dyDescent="0.25">
      <c r="A251" s="168"/>
      <c r="B251" s="165"/>
      <c r="C251" s="165"/>
      <c r="D251" s="166"/>
      <c r="E251" s="167"/>
      <c r="F251" s="167"/>
    </row>
    <row r="252" spans="1:6" ht="18" x14ac:dyDescent="0.25">
      <c r="A252" s="168"/>
      <c r="B252" s="165"/>
      <c r="C252" s="165"/>
      <c r="D252" s="166"/>
      <c r="E252" s="167"/>
      <c r="F252" s="167"/>
    </row>
    <row r="253" spans="1:6" ht="18" x14ac:dyDescent="0.25">
      <c r="A253" s="168"/>
      <c r="B253" s="165"/>
      <c r="C253" s="165"/>
      <c r="D253" s="166"/>
      <c r="E253" s="167"/>
      <c r="F253" s="167"/>
    </row>
    <row r="254" spans="1:6" ht="18" x14ac:dyDescent="0.25">
      <c r="A254" s="168"/>
      <c r="B254" s="165"/>
      <c r="C254" s="165"/>
      <c r="D254" s="166"/>
      <c r="E254" s="167"/>
      <c r="F254" s="167"/>
    </row>
    <row r="255" spans="1:6" ht="18" x14ac:dyDescent="0.25">
      <c r="A255" s="168"/>
      <c r="B255" s="165"/>
      <c r="C255" s="165"/>
      <c r="D255" s="166"/>
      <c r="E255" s="167"/>
      <c r="F255" s="167"/>
    </row>
    <row r="256" spans="1:6" ht="18" x14ac:dyDescent="0.25">
      <c r="A256" s="168"/>
      <c r="B256" s="165"/>
      <c r="C256" s="165"/>
      <c r="D256" s="166"/>
      <c r="E256" s="167"/>
      <c r="F256" s="167"/>
    </row>
    <row r="257" spans="1:6" ht="18" x14ac:dyDescent="0.25">
      <c r="A257" s="168"/>
      <c r="B257" s="165"/>
      <c r="C257" s="165"/>
      <c r="D257" s="166"/>
      <c r="E257" s="167"/>
      <c r="F257" s="167"/>
    </row>
    <row r="258" spans="1:6" ht="18" x14ac:dyDescent="0.25">
      <c r="A258" s="168"/>
      <c r="B258" s="165"/>
      <c r="C258" s="165"/>
      <c r="D258" s="166"/>
      <c r="E258" s="167"/>
      <c r="F258" s="167"/>
    </row>
    <row r="259" spans="1:6" ht="18" x14ac:dyDescent="0.25">
      <c r="A259" s="168"/>
      <c r="B259" s="165"/>
      <c r="C259" s="165"/>
      <c r="D259" s="166"/>
      <c r="E259" s="167"/>
      <c r="F259" s="167"/>
    </row>
    <row r="260" spans="1:6" ht="18" x14ac:dyDescent="0.25">
      <c r="A260" s="169"/>
      <c r="B260" s="170"/>
      <c r="C260" s="170"/>
      <c r="D260" s="171"/>
      <c r="E260" s="171"/>
      <c r="F260" s="171"/>
    </row>
    <row r="261" spans="1:6" ht="18.75" thickBot="1" x14ac:dyDescent="0.3">
      <c r="A261" s="172"/>
      <c r="B261" s="173"/>
      <c r="C261" s="172" t="s">
        <v>106</v>
      </c>
      <c r="D261" s="174"/>
      <c r="E261" s="174">
        <f>SUM(E230:E260)</f>
        <v>27052.849999999991</v>
      </c>
      <c r="F261" s="174">
        <f>SUM(F229:F260)</f>
        <v>13988.45</v>
      </c>
    </row>
    <row r="262" spans="1:6" ht="18.75" thickTop="1" x14ac:dyDescent="0.25">
      <c r="A262" s="239" t="str">
        <f>A225</f>
        <v>SISTEMA MUNICIPAL PARA EL DESARROLLO  INTEGRAL DE LA FAMILIA DESAN SALVADOR HIDALGO</v>
      </c>
      <c r="B262" s="239"/>
      <c r="C262" s="239"/>
      <c r="D262" s="239"/>
      <c r="E262" s="239"/>
      <c r="F262" s="239"/>
    </row>
    <row r="263" spans="1:6" ht="16.5" x14ac:dyDescent="0.25">
      <c r="A263" s="177" t="s">
        <v>95</v>
      </c>
      <c r="B263" s="178"/>
      <c r="C263" s="178"/>
      <c r="D263" s="178"/>
      <c r="E263" s="178"/>
      <c r="F263" s="178"/>
    </row>
    <row r="264" spans="1:6" ht="18.75" thickBot="1" x14ac:dyDescent="0.3">
      <c r="A264" s="175" t="s">
        <v>189</v>
      </c>
      <c r="B264" s="176"/>
      <c r="C264" s="176"/>
      <c r="D264" s="176"/>
      <c r="E264" s="176"/>
      <c r="F264" s="176"/>
    </row>
    <row r="265" spans="1:6" ht="26.25" thickBot="1" x14ac:dyDescent="0.25">
      <c r="A265" s="51" t="s">
        <v>97</v>
      </c>
      <c r="B265" s="51" t="s">
        <v>87</v>
      </c>
      <c r="C265" s="51" t="s">
        <v>88</v>
      </c>
      <c r="D265" s="51" t="s">
        <v>89</v>
      </c>
      <c r="E265" s="52" t="s">
        <v>90</v>
      </c>
      <c r="F265" s="52" t="s">
        <v>91</v>
      </c>
    </row>
    <row r="266" spans="1:6" ht="18" x14ac:dyDescent="0.25">
      <c r="A266" s="164" t="s">
        <v>86</v>
      </c>
      <c r="B266" s="165"/>
      <c r="C266" s="165"/>
      <c r="D266" s="166"/>
      <c r="E266" s="166"/>
      <c r="F266" s="167"/>
    </row>
    <row r="267" spans="1:6" ht="18" x14ac:dyDescent="0.25">
      <c r="A267" s="168"/>
      <c r="B267" s="165" t="s">
        <v>168</v>
      </c>
      <c r="C267" s="165" t="s">
        <v>169</v>
      </c>
      <c r="D267" s="166"/>
      <c r="E267" s="167">
        <v>-65.55</v>
      </c>
      <c r="F267" s="167"/>
    </row>
    <row r="268" spans="1:6" ht="18" x14ac:dyDescent="0.25">
      <c r="A268" s="168"/>
      <c r="B268" s="165" t="s">
        <v>170</v>
      </c>
      <c r="C268" s="165" t="s">
        <v>173</v>
      </c>
      <c r="D268" s="166"/>
      <c r="E268" s="167">
        <v>-24500</v>
      </c>
      <c r="F268" s="167"/>
    </row>
    <row r="269" spans="1:6" ht="18" x14ac:dyDescent="0.25">
      <c r="A269" s="168"/>
      <c r="B269" s="165" t="s">
        <v>171</v>
      </c>
      <c r="C269" s="165" t="s">
        <v>172</v>
      </c>
      <c r="D269" s="166"/>
      <c r="E269" s="167">
        <v>62582.9</v>
      </c>
      <c r="F269" s="167"/>
    </row>
    <row r="270" spans="1:6" ht="18" x14ac:dyDescent="0.25">
      <c r="A270" s="168"/>
      <c r="B270" s="165" t="s">
        <v>176</v>
      </c>
      <c r="C270" s="165" t="s">
        <v>177</v>
      </c>
      <c r="D270" s="166"/>
      <c r="E270" s="167"/>
      <c r="F270" s="167">
        <v>12114.93</v>
      </c>
    </row>
    <row r="271" spans="1:6" ht="18" x14ac:dyDescent="0.25">
      <c r="A271" s="168"/>
      <c r="B271" s="165" t="s">
        <v>180</v>
      </c>
      <c r="C271" s="165" t="s">
        <v>181</v>
      </c>
      <c r="D271" s="166"/>
      <c r="E271" s="167">
        <v>-38155.5</v>
      </c>
      <c r="F271" s="167"/>
    </row>
    <row r="272" spans="1:6" ht="18" x14ac:dyDescent="0.25">
      <c r="A272" s="168"/>
      <c r="B272" s="165" t="s">
        <v>180</v>
      </c>
      <c r="C272" s="165" t="s">
        <v>181</v>
      </c>
      <c r="D272" s="166"/>
      <c r="E272" s="167">
        <v>-12378</v>
      </c>
      <c r="F272" s="167"/>
    </row>
    <row r="273" spans="1:6" ht="18" x14ac:dyDescent="0.25">
      <c r="A273" s="168"/>
      <c r="B273" s="165" t="s">
        <v>185</v>
      </c>
      <c r="C273" s="165" t="s">
        <v>186</v>
      </c>
      <c r="D273" s="166"/>
      <c r="E273" s="167">
        <v>589</v>
      </c>
      <c r="F273" s="167"/>
    </row>
    <row r="274" spans="1:6" ht="18" x14ac:dyDescent="0.25">
      <c r="A274" s="168"/>
      <c r="B274" s="165" t="s">
        <v>188</v>
      </c>
      <c r="C274" s="165" t="s">
        <v>187</v>
      </c>
      <c r="D274" s="166"/>
      <c r="E274" s="167"/>
      <c r="F274" s="167">
        <v>500</v>
      </c>
    </row>
    <row r="275" spans="1:6" ht="18" x14ac:dyDescent="0.25">
      <c r="A275" s="168"/>
      <c r="B275" s="165"/>
      <c r="C275" s="165"/>
      <c r="D275" s="166"/>
      <c r="E275" s="167"/>
      <c r="F275" s="167"/>
    </row>
    <row r="276" spans="1:6" ht="18" x14ac:dyDescent="0.25">
      <c r="A276" s="168"/>
      <c r="B276" s="165"/>
      <c r="C276" s="165"/>
      <c r="D276" s="166"/>
      <c r="E276" s="167"/>
      <c r="F276" s="167"/>
    </row>
    <row r="277" spans="1:6" ht="18" x14ac:dyDescent="0.25">
      <c r="A277" s="168"/>
      <c r="B277" s="165"/>
      <c r="C277" s="165"/>
      <c r="D277" s="166"/>
      <c r="E277" s="167"/>
      <c r="F277" s="167"/>
    </row>
    <row r="278" spans="1:6" ht="18" x14ac:dyDescent="0.25">
      <c r="A278" s="168"/>
      <c r="B278" s="165"/>
      <c r="C278" s="165"/>
      <c r="D278" s="166"/>
      <c r="E278" s="167"/>
      <c r="F278" s="167"/>
    </row>
    <row r="279" spans="1:6" ht="18" x14ac:dyDescent="0.25">
      <c r="A279" s="168"/>
      <c r="B279" s="165"/>
      <c r="C279" s="165"/>
      <c r="D279" s="166"/>
      <c r="E279" s="167"/>
      <c r="F279" s="167"/>
    </row>
    <row r="280" spans="1:6" ht="18" x14ac:dyDescent="0.25">
      <c r="A280" s="168"/>
      <c r="B280" s="165"/>
      <c r="C280" s="165"/>
      <c r="D280" s="166"/>
      <c r="E280" s="167"/>
      <c r="F280" s="167"/>
    </row>
    <row r="281" spans="1:6" ht="18" x14ac:dyDescent="0.25">
      <c r="A281" s="168"/>
      <c r="B281" s="165"/>
      <c r="C281" s="165"/>
      <c r="D281" s="166"/>
      <c r="E281" s="167"/>
      <c r="F281" s="167"/>
    </row>
    <row r="282" spans="1:6" ht="18" x14ac:dyDescent="0.25">
      <c r="A282" s="168"/>
      <c r="B282" s="165"/>
      <c r="C282" s="165"/>
      <c r="D282" s="166"/>
      <c r="E282" s="167"/>
      <c r="F282" s="167"/>
    </row>
    <row r="283" spans="1:6" ht="18" x14ac:dyDescent="0.25">
      <c r="A283" s="168"/>
      <c r="B283" s="165"/>
      <c r="C283" s="165"/>
      <c r="D283" s="166"/>
      <c r="E283" s="167"/>
      <c r="F283" s="167"/>
    </row>
    <row r="284" spans="1:6" ht="18" x14ac:dyDescent="0.25">
      <c r="A284" s="168"/>
      <c r="B284" s="165"/>
      <c r="C284" s="165"/>
      <c r="D284" s="166"/>
      <c r="E284" s="167"/>
      <c r="F284" s="167"/>
    </row>
    <row r="285" spans="1:6" ht="18" x14ac:dyDescent="0.25">
      <c r="A285" s="168"/>
      <c r="B285" s="165"/>
      <c r="C285" s="165"/>
      <c r="D285" s="166"/>
      <c r="E285" s="167"/>
      <c r="F285" s="167"/>
    </row>
    <row r="286" spans="1:6" ht="18" x14ac:dyDescent="0.25">
      <c r="A286" s="168"/>
      <c r="B286" s="165"/>
      <c r="C286" s="165"/>
      <c r="D286" s="166"/>
      <c r="E286" s="167"/>
      <c r="F286" s="167"/>
    </row>
    <row r="287" spans="1:6" ht="18" x14ac:dyDescent="0.25">
      <c r="A287" s="168"/>
      <c r="B287" s="165"/>
      <c r="C287" s="165"/>
      <c r="D287" s="166"/>
      <c r="E287" s="167"/>
      <c r="F287" s="167"/>
    </row>
    <row r="288" spans="1:6" ht="18" x14ac:dyDescent="0.25">
      <c r="A288" s="168"/>
      <c r="B288" s="165"/>
      <c r="C288" s="165"/>
      <c r="D288" s="166"/>
      <c r="E288" s="167"/>
      <c r="F288" s="167"/>
    </row>
    <row r="289" spans="1:10" ht="18" x14ac:dyDescent="0.25">
      <c r="A289" s="168"/>
      <c r="B289" s="165"/>
      <c r="C289" s="165"/>
      <c r="D289" s="166"/>
      <c r="E289" s="167"/>
      <c r="F289" s="167"/>
    </row>
    <row r="290" spans="1:10" ht="18" x14ac:dyDescent="0.25">
      <c r="A290" s="168"/>
      <c r="B290" s="165"/>
      <c r="C290" s="165"/>
      <c r="D290" s="166"/>
      <c r="E290" s="167"/>
      <c r="F290" s="167"/>
    </row>
    <row r="291" spans="1:10" ht="18" x14ac:dyDescent="0.25">
      <c r="A291" s="168"/>
      <c r="B291" s="165"/>
      <c r="C291" s="165"/>
      <c r="D291" s="166"/>
      <c r="E291" s="167"/>
      <c r="F291" s="167"/>
    </row>
    <row r="292" spans="1:10" ht="18" x14ac:dyDescent="0.25">
      <c r="A292" s="168"/>
      <c r="B292" s="165"/>
      <c r="C292" s="165"/>
      <c r="D292" s="166"/>
      <c r="E292" s="167"/>
      <c r="F292" s="167"/>
    </row>
    <row r="293" spans="1:10" ht="18" x14ac:dyDescent="0.25">
      <c r="A293" s="168"/>
      <c r="B293" s="165"/>
      <c r="C293" s="165"/>
      <c r="D293" s="166"/>
      <c r="E293" s="167"/>
      <c r="F293" s="167"/>
    </row>
    <row r="294" spans="1:10" ht="18" x14ac:dyDescent="0.25">
      <c r="A294" s="168"/>
      <c r="B294" s="165"/>
      <c r="C294" s="165"/>
      <c r="D294" s="166"/>
      <c r="E294" s="167"/>
      <c r="F294" s="167"/>
    </row>
    <row r="295" spans="1:10" ht="18" x14ac:dyDescent="0.25">
      <c r="A295" s="168"/>
      <c r="B295" s="165"/>
      <c r="C295" s="165"/>
      <c r="D295" s="166"/>
      <c r="E295" s="167"/>
      <c r="F295" s="167"/>
    </row>
    <row r="296" spans="1:10" ht="18" x14ac:dyDescent="0.25">
      <c r="A296" s="168"/>
      <c r="B296" s="165"/>
      <c r="C296" s="165"/>
      <c r="D296" s="166"/>
      <c r="E296" s="167"/>
      <c r="F296" s="167"/>
    </row>
    <row r="297" spans="1:10" ht="18" x14ac:dyDescent="0.25">
      <c r="A297" s="169"/>
      <c r="B297" s="170"/>
      <c r="C297" s="170"/>
      <c r="D297" s="171"/>
      <c r="E297" s="171"/>
      <c r="F297" s="171"/>
    </row>
    <row r="298" spans="1:10" ht="18.75" thickBot="1" x14ac:dyDescent="0.3">
      <c r="A298" s="172"/>
      <c r="B298" s="173"/>
      <c r="C298" s="172" t="s">
        <v>106</v>
      </c>
      <c r="D298" s="174"/>
      <c r="E298" s="174">
        <f>SUM(E267:E297)</f>
        <v>-11927.149999999994</v>
      </c>
      <c r="F298" s="174">
        <f>SUM(F266:F297)</f>
        <v>12614.93</v>
      </c>
    </row>
    <row r="299" spans="1:10" ht="18.75" thickTop="1" x14ac:dyDescent="0.25">
      <c r="A299" s="239" t="str">
        <f>A262</f>
        <v>SISTEMA MUNICIPAL PARA EL DESARROLLO  INTEGRAL DE LA FAMILIA DESAN SALVADOR HIDALGO</v>
      </c>
      <c r="B299" s="239"/>
      <c r="C299" s="239"/>
      <c r="D299" s="239"/>
      <c r="E299" s="239"/>
      <c r="F299" s="239"/>
    </row>
    <row r="300" spans="1:10" ht="16.5" x14ac:dyDescent="0.25">
      <c r="A300" s="177" t="s">
        <v>95</v>
      </c>
      <c r="B300" s="178"/>
      <c r="C300" s="178"/>
      <c r="D300" s="178"/>
      <c r="E300" s="178"/>
      <c r="F300" s="178"/>
    </row>
    <row r="301" spans="1:10" ht="18.75" thickBot="1" x14ac:dyDescent="0.3">
      <c r="A301" s="175" t="s">
        <v>191</v>
      </c>
      <c r="B301" s="176"/>
      <c r="C301" s="176"/>
      <c r="D301" s="176"/>
      <c r="E301" s="176"/>
      <c r="F301" s="176"/>
    </row>
    <row r="302" spans="1:10" ht="26.25" thickBot="1" x14ac:dyDescent="0.25">
      <c r="A302" s="51" t="s">
        <v>97</v>
      </c>
      <c r="B302" s="51" t="s">
        <v>87</v>
      </c>
      <c r="C302" s="51" t="s">
        <v>88</v>
      </c>
      <c r="D302" s="51" t="s">
        <v>89</v>
      </c>
      <c r="E302" s="52" t="s">
        <v>90</v>
      </c>
      <c r="F302" s="52" t="s">
        <v>91</v>
      </c>
    </row>
    <row r="303" spans="1:10" ht="18" x14ac:dyDescent="0.25">
      <c r="A303" s="164" t="s">
        <v>86</v>
      </c>
      <c r="B303" s="165"/>
      <c r="C303" s="165"/>
      <c r="D303" s="166"/>
      <c r="E303" s="166"/>
      <c r="F303" s="167"/>
    </row>
    <row r="304" spans="1:10" ht="18" x14ac:dyDescent="0.25">
      <c r="A304" s="168"/>
      <c r="B304" s="165" t="s">
        <v>168</v>
      </c>
      <c r="C304" s="165" t="s">
        <v>169</v>
      </c>
      <c r="D304" s="166"/>
      <c r="E304" s="167">
        <v>-65.55</v>
      </c>
      <c r="F304" s="167"/>
      <c r="J304" s="108">
        <f>E304</f>
        <v>-65.55</v>
      </c>
    </row>
    <row r="305" spans="1:10" ht="18" x14ac:dyDescent="0.25">
      <c r="A305" s="168"/>
      <c r="B305" s="165" t="s">
        <v>170</v>
      </c>
      <c r="C305" s="165" t="s">
        <v>173</v>
      </c>
      <c r="D305" s="166"/>
      <c r="E305" s="167">
        <f>-24500</f>
        <v>-24500</v>
      </c>
      <c r="F305" s="167"/>
      <c r="J305" s="108">
        <f>E305</f>
        <v>-24500</v>
      </c>
    </row>
    <row r="306" spans="1:10" ht="18" x14ac:dyDescent="0.25">
      <c r="A306" s="168"/>
      <c r="B306" s="165" t="s">
        <v>171</v>
      </c>
      <c r="C306" s="165" t="s">
        <v>172</v>
      </c>
      <c r="D306" s="166"/>
      <c r="E306" s="167">
        <v>10282.9</v>
      </c>
      <c r="F306" s="167"/>
      <c r="J306">
        <v>10282.9</v>
      </c>
    </row>
    <row r="307" spans="1:10" ht="18" x14ac:dyDescent="0.25">
      <c r="A307" s="168"/>
      <c r="B307" s="165" t="s">
        <v>176</v>
      </c>
      <c r="C307" s="165" t="s">
        <v>177</v>
      </c>
      <c r="D307" s="166"/>
      <c r="E307" s="167"/>
      <c r="F307" s="167">
        <v>16044.61</v>
      </c>
    </row>
    <row r="308" spans="1:10" ht="18" x14ac:dyDescent="0.25">
      <c r="A308" s="168"/>
      <c r="B308" s="165" t="s">
        <v>180</v>
      </c>
      <c r="C308" s="165" t="s">
        <v>181</v>
      </c>
      <c r="D308" s="166"/>
      <c r="E308" s="167">
        <v>-38155.5</v>
      </c>
      <c r="F308" s="167"/>
      <c r="J308" s="108">
        <f>E308</f>
        <v>-38155.5</v>
      </c>
    </row>
    <row r="309" spans="1:10" ht="18" x14ac:dyDescent="0.25">
      <c r="A309" s="168"/>
      <c r="B309" s="165" t="s">
        <v>180</v>
      </c>
      <c r="C309" s="165" t="s">
        <v>181</v>
      </c>
      <c r="D309" s="166"/>
      <c r="E309" s="167">
        <v>-12378</v>
      </c>
      <c r="F309" s="167"/>
      <c r="J309" s="108">
        <f>E309</f>
        <v>-12378</v>
      </c>
    </row>
    <row r="310" spans="1:10" ht="18" x14ac:dyDescent="0.25">
      <c r="A310" s="168"/>
      <c r="B310" s="165" t="s">
        <v>192</v>
      </c>
      <c r="C310" s="165" t="s">
        <v>193</v>
      </c>
      <c r="D310" s="166"/>
      <c r="E310" s="167">
        <v>26774.3</v>
      </c>
      <c r="F310" s="167"/>
    </row>
    <row r="311" spans="1:10" ht="18" x14ac:dyDescent="0.25">
      <c r="A311" s="168"/>
      <c r="B311" s="165" t="s">
        <v>185</v>
      </c>
      <c r="C311" s="165" t="s">
        <v>186</v>
      </c>
      <c r="D311" s="166"/>
      <c r="E311" s="167">
        <v>589</v>
      </c>
      <c r="F311" s="167"/>
    </row>
    <row r="312" spans="1:10" ht="18" x14ac:dyDescent="0.25">
      <c r="A312" s="168"/>
      <c r="B312" s="165" t="s">
        <v>188</v>
      </c>
      <c r="C312" s="165" t="s">
        <v>187</v>
      </c>
      <c r="D312" s="166"/>
      <c r="E312" s="167"/>
      <c r="F312" s="167">
        <v>500</v>
      </c>
      <c r="J312" s="108">
        <f>E311</f>
        <v>589</v>
      </c>
    </row>
    <row r="313" spans="1:10" ht="18" x14ac:dyDescent="0.25">
      <c r="A313" s="168"/>
      <c r="B313" s="165"/>
      <c r="C313" s="165"/>
      <c r="D313" s="166"/>
      <c r="E313" s="167">
        <v>-2300.52</v>
      </c>
      <c r="F313" s="167"/>
      <c r="J313" s="108">
        <f>E313</f>
        <v>-2300.52</v>
      </c>
    </row>
    <row r="314" spans="1:10" ht="18" x14ac:dyDescent="0.25">
      <c r="A314" s="168"/>
      <c r="B314" s="165"/>
      <c r="C314" s="165"/>
      <c r="D314" s="166"/>
      <c r="E314" s="167">
        <v>0</v>
      </c>
      <c r="F314" s="167">
        <v>0</v>
      </c>
    </row>
    <row r="315" spans="1:10" ht="18" x14ac:dyDescent="0.25">
      <c r="A315" s="168"/>
      <c r="B315" s="165"/>
      <c r="C315" s="165"/>
      <c r="D315" s="166"/>
      <c r="E315" s="167"/>
      <c r="F315" s="167"/>
      <c r="J315" s="108">
        <f>SUM(J304:J314)</f>
        <v>-66527.67</v>
      </c>
    </row>
    <row r="316" spans="1:10" ht="18" x14ac:dyDescent="0.25">
      <c r="A316" s="168"/>
      <c r="B316" s="165"/>
      <c r="C316" s="165"/>
      <c r="D316" s="166"/>
      <c r="E316" s="167"/>
      <c r="F316" s="167">
        <v>0</v>
      </c>
    </row>
    <row r="317" spans="1:10" ht="18" x14ac:dyDescent="0.25">
      <c r="A317" s="168"/>
      <c r="B317" s="165"/>
      <c r="C317" s="165"/>
      <c r="D317" s="166"/>
      <c r="E317" s="167"/>
      <c r="F317" s="167"/>
    </row>
    <row r="318" spans="1:10" ht="18" x14ac:dyDescent="0.25">
      <c r="A318" s="168"/>
      <c r="B318" s="165"/>
      <c r="C318" s="165"/>
      <c r="D318" s="166"/>
      <c r="E318" s="167"/>
      <c r="F318" s="167"/>
    </row>
    <row r="319" spans="1:10" ht="18" x14ac:dyDescent="0.25">
      <c r="A319" s="168"/>
      <c r="B319" s="165"/>
      <c r="C319" s="165"/>
      <c r="D319" s="166"/>
      <c r="E319" s="167"/>
      <c r="F319" s="167"/>
    </row>
    <row r="320" spans="1:10" ht="18" x14ac:dyDescent="0.25">
      <c r="A320" s="168"/>
      <c r="B320" s="165"/>
      <c r="C320" s="165"/>
      <c r="D320" s="166"/>
      <c r="E320" s="167"/>
      <c r="F320" s="167"/>
    </row>
    <row r="321" spans="1:6" ht="18" x14ac:dyDescent="0.25">
      <c r="A321" s="168"/>
      <c r="B321" s="165"/>
      <c r="C321" s="165"/>
      <c r="D321" s="166"/>
      <c r="E321" s="167"/>
      <c r="F321" s="167"/>
    </row>
    <row r="322" spans="1:6" ht="18" x14ac:dyDescent="0.25">
      <c r="A322" s="168"/>
      <c r="B322" s="165"/>
      <c r="C322" s="165"/>
      <c r="D322" s="166"/>
      <c r="E322" s="167"/>
      <c r="F322" s="167"/>
    </row>
    <row r="323" spans="1:6" ht="18" x14ac:dyDescent="0.25">
      <c r="A323" s="168"/>
      <c r="B323" s="165"/>
      <c r="C323" s="165"/>
      <c r="D323" s="166"/>
      <c r="E323" s="167"/>
      <c r="F323" s="167"/>
    </row>
    <row r="324" spans="1:6" ht="18" x14ac:dyDescent="0.25">
      <c r="A324" s="168"/>
      <c r="B324" s="165"/>
      <c r="C324" s="165"/>
      <c r="D324" s="166"/>
      <c r="E324" s="167"/>
      <c r="F324" s="167"/>
    </row>
    <row r="325" spans="1:6" ht="18" x14ac:dyDescent="0.25">
      <c r="A325" s="168"/>
      <c r="B325" s="165"/>
      <c r="C325" s="165"/>
      <c r="D325" s="166"/>
      <c r="E325" s="167"/>
      <c r="F325" s="167"/>
    </row>
    <row r="326" spans="1:6" ht="18" x14ac:dyDescent="0.25">
      <c r="A326" s="168"/>
      <c r="B326" s="165"/>
      <c r="C326" s="165"/>
      <c r="D326" s="166"/>
      <c r="E326" s="167"/>
      <c r="F326" s="167"/>
    </row>
    <row r="327" spans="1:6" ht="18" x14ac:dyDescent="0.25">
      <c r="A327" s="168"/>
      <c r="B327" s="165"/>
      <c r="C327" s="165"/>
      <c r="D327" s="166"/>
      <c r="E327" s="167"/>
      <c r="F327" s="167"/>
    </row>
    <row r="328" spans="1:6" ht="18" x14ac:dyDescent="0.25">
      <c r="A328" s="168"/>
      <c r="B328" s="165"/>
      <c r="C328" s="165"/>
      <c r="D328" s="166"/>
      <c r="E328" s="167"/>
      <c r="F328" s="167"/>
    </row>
    <row r="329" spans="1:6" ht="18" x14ac:dyDescent="0.25">
      <c r="A329" s="168"/>
      <c r="B329" s="165"/>
      <c r="C329" s="165"/>
      <c r="D329" s="166"/>
      <c r="E329" s="167"/>
      <c r="F329" s="167"/>
    </row>
    <row r="330" spans="1:6" ht="18" x14ac:dyDescent="0.25">
      <c r="A330" s="168"/>
      <c r="B330" s="165"/>
      <c r="C330" s="165"/>
      <c r="D330" s="166"/>
      <c r="E330" s="167"/>
      <c r="F330" s="167"/>
    </row>
    <row r="331" spans="1:6" ht="18" x14ac:dyDescent="0.25">
      <c r="A331" s="168"/>
      <c r="B331" s="165"/>
      <c r="C331" s="165"/>
      <c r="D331" s="166"/>
      <c r="E331" s="167"/>
      <c r="F331" s="167"/>
    </row>
    <row r="332" spans="1:6" ht="18" x14ac:dyDescent="0.25">
      <c r="A332" s="168"/>
      <c r="B332" s="165"/>
      <c r="C332" s="165"/>
      <c r="D332" s="166"/>
      <c r="E332" s="167"/>
      <c r="F332" s="167"/>
    </row>
    <row r="333" spans="1:6" ht="18" x14ac:dyDescent="0.25">
      <c r="A333" s="168"/>
      <c r="B333" s="165"/>
      <c r="C333" s="165"/>
      <c r="D333" s="166"/>
      <c r="E333" s="167"/>
      <c r="F333" s="167"/>
    </row>
    <row r="334" spans="1:6" ht="18" x14ac:dyDescent="0.25">
      <c r="A334" s="168"/>
      <c r="B334" s="165"/>
      <c r="C334" s="165"/>
      <c r="D334" s="166"/>
      <c r="E334" s="167"/>
      <c r="F334" s="167"/>
    </row>
    <row r="335" spans="1:6" ht="18" x14ac:dyDescent="0.25">
      <c r="A335" s="169"/>
      <c r="B335" s="170"/>
      <c r="C335" s="170"/>
      <c r="D335" s="171"/>
      <c r="E335" s="171"/>
      <c r="F335" s="171"/>
    </row>
    <row r="336" spans="1:6" ht="18.75" thickBot="1" x14ac:dyDescent="0.3">
      <c r="A336" s="172"/>
      <c r="B336" s="173"/>
      <c r="C336" s="172" t="s">
        <v>106</v>
      </c>
      <c r="D336" s="174"/>
      <c r="E336" s="174">
        <f>SUM(E304:E335)</f>
        <v>-39753.370000000003</v>
      </c>
      <c r="F336" s="174">
        <f>SUM(F303:F335)</f>
        <v>16544.61</v>
      </c>
    </row>
    <row r="337" spans="1:7" ht="18.75" thickTop="1" x14ac:dyDescent="0.25">
      <c r="A337" s="238" t="str">
        <f>A299</f>
        <v>SISTEMA MUNICIPAL PARA EL DESARROLLO  INTEGRAL DE LA FAMILIA DESAN SALVADOR HIDALGO</v>
      </c>
      <c r="B337" s="238"/>
      <c r="C337" s="238"/>
      <c r="D337" s="238"/>
      <c r="E337" s="238"/>
      <c r="F337" s="238"/>
    </row>
    <row r="338" spans="1:7" ht="18" x14ac:dyDescent="0.25">
      <c r="A338" s="239" t="str">
        <f>A300</f>
        <v>HOJA DE TRABAJO EN LA QUE SE DESGLOSAN LAS CUENTAS DEUDORAS DE ACTIVO Y ACREEDORAS DE PASIVO</v>
      </c>
      <c r="B338" s="239"/>
      <c r="C338" s="239"/>
      <c r="D338" s="239"/>
      <c r="E338" s="239"/>
      <c r="F338" s="239"/>
    </row>
    <row r="339" spans="1:7" ht="16.5" x14ac:dyDescent="0.25">
      <c r="A339" s="177" t="s">
        <v>95</v>
      </c>
      <c r="B339" s="178"/>
      <c r="C339" s="178"/>
      <c r="D339" s="178"/>
      <c r="E339" s="178"/>
      <c r="F339" s="178"/>
    </row>
    <row r="340" spans="1:7" ht="18.75" thickBot="1" x14ac:dyDescent="0.3">
      <c r="A340" s="175" t="s">
        <v>204</v>
      </c>
      <c r="B340" s="176"/>
      <c r="C340" s="176"/>
      <c r="D340" s="176"/>
      <c r="E340" s="176"/>
      <c r="F340" s="176"/>
    </row>
    <row r="341" spans="1:7" ht="26.25" thickBot="1" x14ac:dyDescent="0.25">
      <c r="A341" s="51" t="s">
        <v>97</v>
      </c>
      <c r="B341" s="51" t="s">
        <v>87</v>
      </c>
      <c r="C341" s="51" t="s">
        <v>88</v>
      </c>
      <c r="D341" s="51" t="s">
        <v>89</v>
      </c>
      <c r="E341" s="52" t="s">
        <v>90</v>
      </c>
      <c r="F341" s="52" t="s">
        <v>91</v>
      </c>
    </row>
    <row r="342" spans="1:7" ht="18" x14ac:dyDescent="0.25">
      <c r="A342" s="164" t="s">
        <v>86</v>
      </c>
      <c r="B342" s="165"/>
      <c r="C342" s="165"/>
      <c r="D342" s="166"/>
      <c r="E342" s="166"/>
      <c r="F342" s="167"/>
    </row>
    <row r="343" spans="1:7" ht="18" x14ac:dyDescent="0.25">
      <c r="A343" s="168"/>
      <c r="B343" s="165" t="s">
        <v>168</v>
      </c>
      <c r="C343" s="165" t="s">
        <v>169</v>
      </c>
      <c r="D343" s="166"/>
      <c r="E343" s="167">
        <v>-65.55</v>
      </c>
      <c r="F343" s="167"/>
    </row>
    <row r="344" spans="1:7" ht="18" x14ac:dyDescent="0.25">
      <c r="A344" s="168"/>
      <c r="B344" s="165" t="s">
        <v>170</v>
      </c>
      <c r="C344" s="165" t="s">
        <v>173</v>
      </c>
      <c r="D344" s="166"/>
      <c r="E344" s="167">
        <f>-24500-8769.5</f>
        <v>-33269.5</v>
      </c>
      <c r="F344" s="167"/>
    </row>
    <row r="345" spans="1:7" ht="18" x14ac:dyDescent="0.25">
      <c r="A345" s="168"/>
      <c r="B345" s="165" t="s">
        <v>171</v>
      </c>
      <c r="C345" s="165" t="s">
        <v>172</v>
      </c>
      <c r="D345" s="166"/>
      <c r="E345" s="167">
        <v>10282.9</v>
      </c>
      <c r="F345" s="167"/>
    </row>
    <row r="346" spans="1:7" ht="18" x14ac:dyDescent="0.25">
      <c r="A346" s="168"/>
      <c r="B346" s="165" t="s">
        <v>176</v>
      </c>
      <c r="C346" s="165" t="s">
        <v>177</v>
      </c>
      <c r="D346" s="166"/>
      <c r="E346" s="167"/>
      <c r="F346" s="167">
        <v>19788.53</v>
      </c>
    </row>
    <row r="347" spans="1:7" ht="18" x14ac:dyDescent="0.25">
      <c r="A347" s="168"/>
      <c r="B347" s="165" t="s">
        <v>180</v>
      </c>
      <c r="C347" s="165" t="s">
        <v>181</v>
      </c>
      <c r="D347" s="166"/>
      <c r="E347" s="167">
        <v>-38155.5</v>
      </c>
      <c r="F347" s="167"/>
    </row>
    <row r="348" spans="1:7" ht="18" x14ac:dyDescent="0.25">
      <c r="A348" s="168"/>
      <c r="B348" s="165" t="s">
        <v>180</v>
      </c>
      <c r="C348" s="165" t="s">
        <v>181</v>
      </c>
      <c r="D348" s="166"/>
      <c r="E348" s="167">
        <v>-12378</v>
      </c>
      <c r="F348" s="167"/>
    </row>
    <row r="349" spans="1:7" ht="18" x14ac:dyDescent="0.25">
      <c r="A349" s="168"/>
      <c r="B349" s="165" t="s">
        <v>192</v>
      </c>
      <c r="C349" s="165" t="s">
        <v>193</v>
      </c>
      <c r="D349" s="166"/>
      <c r="E349" s="167">
        <v>26864.3</v>
      </c>
      <c r="F349" s="167"/>
    </row>
    <row r="350" spans="1:7" ht="18" x14ac:dyDescent="0.25">
      <c r="A350" s="168"/>
      <c r="B350" s="165" t="s">
        <v>185</v>
      </c>
      <c r="C350" s="165" t="s">
        <v>186</v>
      </c>
      <c r="D350" s="166"/>
      <c r="E350" s="167">
        <v>589</v>
      </c>
      <c r="F350" s="167"/>
    </row>
    <row r="351" spans="1:7" ht="18" x14ac:dyDescent="0.25">
      <c r="A351" s="168"/>
      <c r="B351" s="165" t="s">
        <v>188</v>
      </c>
      <c r="C351" s="165" t="s">
        <v>187</v>
      </c>
      <c r="D351" s="166">
        <v>45492</v>
      </c>
      <c r="E351" s="167"/>
      <c r="F351" s="167">
        <v>500</v>
      </c>
      <c r="G351" t="s">
        <v>205</v>
      </c>
    </row>
    <row r="352" spans="1:7" ht="18" x14ac:dyDescent="0.25">
      <c r="A352" s="168"/>
      <c r="B352" s="165"/>
      <c r="C352" s="165"/>
      <c r="D352" s="166"/>
      <c r="E352" s="167">
        <v>-2300.52</v>
      </c>
      <c r="F352" s="167"/>
    </row>
    <row r="353" spans="1:6" ht="18" x14ac:dyDescent="0.25">
      <c r="A353" s="168"/>
      <c r="B353" s="165" t="s">
        <v>207</v>
      </c>
      <c r="C353" s="165" t="s">
        <v>208</v>
      </c>
      <c r="D353" s="166"/>
      <c r="E353" s="167">
        <v>8394.9</v>
      </c>
      <c r="F353" s="167">
        <v>8394.9</v>
      </c>
    </row>
    <row r="354" spans="1:6" ht="18" x14ac:dyDescent="0.25">
      <c r="A354" s="168"/>
      <c r="B354" s="165"/>
      <c r="C354" s="165"/>
      <c r="D354" s="166"/>
      <c r="E354" s="167"/>
      <c r="F354" s="167"/>
    </row>
    <row r="355" spans="1:6" ht="18" x14ac:dyDescent="0.25">
      <c r="A355" s="168"/>
      <c r="B355" s="165"/>
      <c r="C355" s="165"/>
      <c r="D355" s="166"/>
      <c r="E355" s="167"/>
      <c r="F355" s="167">
        <v>0</v>
      </c>
    </row>
    <row r="356" spans="1:6" ht="18" x14ac:dyDescent="0.25">
      <c r="A356" s="168"/>
      <c r="B356" s="165"/>
      <c r="C356" s="165"/>
      <c r="D356" s="166"/>
      <c r="E356" s="167"/>
      <c r="F356" s="167"/>
    </row>
    <row r="357" spans="1:6" ht="18" x14ac:dyDescent="0.25">
      <c r="A357" s="168"/>
      <c r="B357" s="165"/>
      <c r="C357" s="165"/>
      <c r="D357" s="166"/>
      <c r="E357" s="167"/>
      <c r="F357" s="167"/>
    </row>
    <row r="358" spans="1:6" ht="18" x14ac:dyDescent="0.25">
      <c r="A358" s="168"/>
      <c r="B358" s="165"/>
      <c r="C358" s="165"/>
      <c r="D358" s="166"/>
      <c r="E358" s="167"/>
      <c r="F358" s="167"/>
    </row>
    <row r="359" spans="1:6" ht="18" x14ac:dyDescent="0.25">
      <c r="A359" s="168"/>
      <c r="B359" s="165"/>
      <c r="C359" s="165"/>
      <c r="D359" s="166"/>
      <c r="E359" s="167"/>
      <c r="F359" s="167"/>
    </row>
    <row r="360" spans="1:6" ht="18" x14ac:dyDescent="0.25">
      <c r="A360" s="168"/>
      <c r="B360" s="165"/>
      <c r="C360" s="165"/>
      <c r="D360" s="166"/>
      <c r="E360" s="167"/>
      <c r="F360" s="167"/>
    </row>
    <row r="361" spans="1:6" ht="18" x14ac:dyDescent="0.25">
      <c r="A361" s="168"/>
      <c r="B361" s="165"/>
      <c r="C361" s="165"/>
      <c r="D361" s="166"/>
      <c r="E361" s="167"/>
      <c r="F361" s="167"/>
    </row>
    <row r="362" spans="1:6" ht="18" x14ac:dyDescent="0.25">
      <c r="A362" s="168"/>
      <c r="B362" s="165"/>
      <c r="C362" s="165"/>
      <c r="D362" s="166"/>
      <c r="E362" s="167"/>
      <c r="F362" s="167"/>
    </row>
    <row r="363" spans="1:6" ht="18" x14ac:dyDescent="0.25">
      <c r="A363" s="168"/>
      <c r="B363" s="165"/>
      <c r="C363" s="165"/>
      <c r="D363" s="166"/>
      <c r="E363" s="167"/>
      <c r="F363" s="167"/>
    </row>
    <row r="364" spans="1:6" ht="18" x14ac:dyDescent="0.25">
      <c r="A364" s="168"/>
      <c r="B364" s="165"/>
      <c r="C364" s="165"/>
      <c r="D364" s="166"/>
      <c r="E364" s="167"/>
      <c r="F364" s="167"/>
    </row>
    <row r="365" spans="1:6" ht="18" x14ac:dyDescent="0.25">
      <c r="A365" s="168"/>
      <c r="B365" s="165"/>
      <c r="C365" s="165"/>
      <c r="D365" s="166"/>
      <c r="E365" s="167"/>
      <c r="F365" s="167"/>
    </row>
    <row r="366" spans="1:6" ht="18" x14ac:dyDescent="0.25">
      <c r="A366" s="168"/>
      <c r="B366" s="165"/>
      <c r="C366" s="165"/>
      <c r="D366" s="166"/>
      <c r="E366" s="167"/>
      <c r="F366" s="167"/>
    </row>
    <row r="367" spans="1:6" ht="18" x14ac:dyDescent="0.25">
      <c r="A367" s="168"/>
      <c r="B367" s="165"/>
      <c r="C367" s="165"/>
      <c r="D367" s="166"/>
      <c r="E367" s="167"/>
      <c r="F367" s="167"/>
    </row>
    <row r="368" spans="1:6" ht="18" x14ac:dyDescent="0.25">
      <c r="A368" s="168"/>
      <c r="B368" s="165"/>
      <c r="C368" s="165"/>
      <c r="D368" s="166"/>
      <c r="E368" s="167"/>
      <c r="F368" s="167"/>
    </row>
    <row r="369" spans="1:6" ht="18" x14ac:dyDescent="0.25">
      <c r="A369" s="168"/>
      <c r="B369" s="165"/>
      <c r="C369" s="165"/>
      <c r="D369" s="166"/>
      <c r="E369" s="167"/>
      <c r="F369" s="167"/>
    </row>
    <row r="370" spans="1:6" ht="18" x14ac:dyDescent="0.25">
      <c r="A370" s="168"/>
      <c r="B370" s="165"/>
      <c r="C370" s="165"/>
      <c r="D370" s="166"/>
      <c r="E370" s="167"/>
      <c r="F370" s="167"/>
    </row>
    <row r="371" spans="1:6" ht="18" x14ac:dyDescent="0.25">
      <c r="A371" s="168"/>
      <c r="B371" s="165"/>
      <c r="C371" s="165"/>
      <c r="D371" s="166"/>
      <c r="E371" s="167"/>
      <c r="F371" s="167"/>
    </row>
    <row r="372" spans="1:6" ht="18" x14ac:dyDescent="0.25">
      <c r="A372" s="168"/>
      <c r="B372" s="165"/>
      <c r="C372" s="165"/>
      <c r="D372" s="166"/>
      <c r="E372" s="167"/>
      <c r="F372" s="167"/>
    </row>
    <row r="373" spans="1:6" ht="18" x14ac:dyDescent="0.25">
      <c r="A373" s="168"/>
      <c r="B373" s="165"/>
      <c r="C373" s="165"/>
      <c r="D373" s="166"/>
      <c r="E373" s="167"/>
      <c r="F373" s="167"/>
    </row>
    <row r="374" spans="1:6" ht="18" x14ac:dyDescent="0.25">
      <c r="A374" s="169"/>
      <c r="B374" s="170"/>
      <c r="C374" s="170"/>
      <c r="D374" s="171"/>
      <c r="E374" s="171"/>
      <c r="F374" s="171"/>
    </row>
    <row r="375" spans="1:6" ht="18.75" thickBot="1" x14ac:dyDescent="0.3">
      <c r="A375" s="172"/>
      <c r="B375" s="173"/>
      <c r="C375" s="172" t="s">
        <v>106</v>
      </c>
      <c r="D375" s="174"/>
      <c r="E375" s="174">
        <f>SUM(E343:E374)</f>
        <v>-40037.969999999987</v>
      </c>
      <c r="F375" s="174">
        <f>SUM(F342:F374)</f>
        <v>28683.43</v>
      </c>
    </row>
    <row r="376" spans="1:6" ht="18.75" thickTop="1" x14ac:dyDescent="0.25">
      <c r="A376" s="238" t="str">
        <f>A337</f>
        <v>SISTEMA MUNICIPAL PARA EL DESARROLLO  INTEGRAL DE LA FAMILIA DESAN SALVADOR HIDALGO</v>
      </c>
      <c r="B376" s="238"/>
      <c r="C376" s="238"/>
      <c r="D376" s="238"/>
      <c r="E376" s="238"/>
      <c r="F376" s="238"/>
    </row>
    <row r="377" spans="1:6" ht="16.5" x14ac:dyDescent="0.25">
      <c r="A377" s="177" t="s">
        <v>95</v>
      </c>
      <c r="B377" s="178"/>
      <c r="C377" s="178"/>
      <c r="D377" s="178"/>
      <c r="E377" s="178"/>
      <c r="F377" s="178"/>
    </row>
    <row r="378" spans="1:6" ht="18.75" thickBot="1" x14ac:dyDescent="0.3">
      <c r="A378" s="175" t="s">
        <v>206</v>
      </c>
      <c r="B378" s="176"/>
      <c r="C378" s="176"/>
      <c r="D378" s="176"/>
      <c r="E378" s="176"/>
      <c r="F378" s="176"/>
    </row>
    <row r="379" spans="1:6" ht="26.25" thickBot="1" x14ac:dyDescent="0.25">
      <c r="A379" s="51" t="s">
        <v>97</v>
      </c>
      <c r="B379" s="51" t="s">
        <v>87</v>
      </c>
      <c r="C379" s="51" t="s">
        <v>88</v>
      </c>
      <c r="D379" s="51" t="s">
        <v>89</v>
      </c>
      <c r="E379" s="52" t="s">
        <v>90</v>
      </c>
      <c r="F379" s="52" t="s">
        <v>91</v>
      </c>
    </row>
    <row r="380" spans="1:6" ht="18" x14ac:dyDescent="0.25">
      <c r="A380" s="164" t="s">
        <v>86</v>
      </c>
      <c r="B380" s="165"/>
      <c r="C380" s="165"/>
      <c r="D380" s="166"/>
      <c r="E380" s="166"/>
      <c r="F380" s="167"/>
    </row>
    <row r="381" spans="1:6" ht="18" x14ac:dyDescent="0.25">
      <c r="A381" s="168"/>
      <c r="B381" s="165" t="s">
        <v>168</v>
      </c>
      <c r="C381" s="165" t="s">
        <v>169</v>
      </c>
      <c r="D381" s="166"/>
      <c r="E381" s="167">
        <v>-65.55</v>
      </c>
      <c r="F381" s="167"/>
    </row>
    <row r="382" spans="1:6" ht="18" x14ac:dyDescent="0.25">
      <c r="A382" s="168"/>
      <c r="B382" s="165" t="s">
        <v>170</v>
      </c>
      <c r="C382" s="165" t="s">
        <v>173</v>
      </c>
      <c r="D382" s="166"/>
      <c r="E382" s="167">
        <f>-24500-8769.5</f>
        <v>-33269.5</v>
      </c>
      <c r="F382" s="167"/>
    </row>
    <row r="383" spans="1:6" ht="18" x14ac:dyDescent="0.25">
      <c r="A383" s="168"/>
      <c r="B383" s="165" t="s">
        <v>176</v>
      </c>
      <c r="C383" s="165" t="s">
        <v>177</v>
      </c>
      <c r="D383" s="166"/>
      <c r="E383" s="167"/>
      <c r="F383" s="167">
        <v>19788.45</v>
      </c>
    </row>
    <row r="384" spans="1:6" ht="18" x14ac:dyDescent="0.25">
      <c r="A384" s="168"/>
      <c r="B384" s="165" t="s">
        <v>180</v>
      </c>
      <c r="C384" s="165" t="s">
        <v>181</v>
      </c>
      <c r="D384" s="166"/>
      <c r="E384" s="167">
        <v>-38155.5</v>
      </c>
      <c r="F384" s="167"/>
    </row>
    <row r="385" spans="1:6" ht="18" x14ac:dyDescent="0.25">
      <c r="A385" s="168"/>
      <c r="B385" s="165" t="s">
        <v>180</v>
      </c>
      <c r="C385" s="165" t="s">
        <v>181</v>
      </c>
      <c r="D385" s="166"/>
      <c r="E385" s="167">
        <v>-12378</v>
      </c>
      <c r="F385" s="167"/>
    </row>
    <row r="386" spans="1:6" ht="18" x14ac:dyDescent="0.25">
      <c r="A386" s="168"/>
      <c r="B386" s="165" t="s">
        <v>192</v>
      </c>
      <c r="C386" s="165" t="s">
        <v>193</v>
      </c>
      <c r="D386" s="166"/>
      <c r="E386" s="167">
        <v>16053.2</v>
      </c>
      <c r="F386" s="167"/>
    </row>
    <row r="387" spans="1:6" ht="18" x14ac:dyDescent="0.25">
      <c r="A387" s="168"/>
      <c r="B387" s="165" t="s">
        <v>185</v>
      </c>
      <c r="C387" s="165" t="s">
        <v>186</v>
      </c>
      <c r="D387" s="166"/>
      <c r="E387" s="167">
        <f>589-0.1</f>
        <v>588.9</v>
      </c>
      <c r="F387" s="167"/>
    </row>
    <row r="388" spans="1:6" ht="18" x14ac:dyDescent="0.25">
      <c r="A388" s="168"/>
      <c r="B388" s="165" t="s">
        <v>188</v>
      </c>
      <c r="C388" s="165" t="s">
        <v>187</v>
      </c>
      <c r="D388" s="166">
        <v>45492</v>
      </c>
      <c r="E388" s="167"/>
      <c r="F388" s="167">
        <v>500</v>
      </c>
    </row>
    <row r="389" spans="1:6" ht="18" x14ac:dyDescent="0.25">
      <c r="A389" s="168"/>
      <c r="B389" s="165"/>
      <c r="C389" s="165"/>
      <c r="D389" s="166"/>
      <c r="E389" s="167">
        <v>-2300.52</v>
      </c>
      <c r="F389" s="167"/>
    </row>
    <row r="390" spans="1:6" ht="18" x14ac:dyDescent="0.25">
      <c r="A390" s="168"/>
      <c r="B390" s="165"/>
      <c r="C390" s="165"/>
      <c r="D390" s="166"/>
      <c r="E390" s="167">
        <v>0</v>
      </c>
      <c r="F390" s="167">
        <v>0</v>
      </c>
    </row>
    <row r="391" spans="1:6" ht="18" x14ac:dyDescent="0.25">
      <c r="A391" s="168"/>
      <c r="B391" s="165" t="s">
        <v>207</v>
      </c>
      <c r="C391" s="165" t="s">
        <v>208</v>
      </c>
      <c r="D391" s="166"/>
      <c r="E391" s="167"/>
      <c r="F391" s="167">
        <v>16789.8</v>
      </c>
    </row>
    <row r="392" spans="1:6" ht="18" x14ac:dyDescent="0.25">
      <c r="A392" s="168"/>
      <c r="B392" s="165"/>
      <c r="C392" s="165"/>
      <c r="D392" s="166"/>
      <c r="E392" s="167"/>
      <c r="F392" s="167"/>
    </row>
    <row r="393" spans="1:6" ht="18" x14ac:dyDescent="0.25">
      <c r="A393" s="168"/>
      <c r="B393" s="165"/>
      <c r="C393" s="165"/>
      <c r="D393" s="166"/>
      <c r="E393" s="167"/>
      <c r="F393" s="167">
        <v>0</v>
      </c>
    </row>
    <row r="394" spans="1:6" ht="18" x14ac:dyDescent="0.25">
      <c r="A394" s="168"/>
      <c r="B394" s="165"/>
      <c r="C394" s="165"/>
      <c r="D394" s="166"/>
      <c r="E394" s="167"/>
      <c r="F394" s="167"/>
    </row>
    <row r="395" spans="1:6" ht="18" x14ac:dyDescent="0.25">
      <c r="A395" s="168"/>
      <c r="B395" s="165"/>
      <c r="C395" s="165"/>
      <c r="D395" s="166"/>
      <c r="E395" s="167"/>
      <c r="F395" s="167"/>
    </row>
    <row r="396" spans="1:6" ht="18" x14ac:dyDescent="0.25">
      <c r="A396" s="168"/>
      <c r="B396" s="165"/>
      <c r="C396" s="165"/>
      <c r="D396" s="166"/>
      <c r="E396" s="167"/>
      <c r="F396" s="167"/>
    </row>
    <row r="397" spans="1:6" ht="18" x14ac:dyDescent="0.25">
      <c r="A397" s="168"/>
      <c r="B397" s="165"/>
      <c r="C397" s="165"/>
      <c r="D397" s="166"/>
      <c r="E397" s="167"/>
      <c r="F397" s="167"/>
    </row>
    <row r="398" spans="1:6" ht="18" x14ac:dyDescent="0.25">
      <c r="A398" s="168"/>
      <c r="B398" s="165"/>
      <c r="C398" s="165"/>
      <c r="D398" s="166"/>
      <c r="E398" s="167"/>
      <c r="F398" s="167"/>
    </row>
    <row r="399" spans="1:6" ht="18" x14ac:dyDescent="0.25">
      <c r="A399" s="168"/>
      <c r="B399" s="165"/>
      <c r="C399" s="165"/>
      <c r="D399" s="166"/>
      <c r="E399" s="167"/>
      <c r="F399" s="167"/>
    </row>
    <row r="400" spans="1:6" ht="18" x14ac:dyDescent="0.25">
      <c r="A400" s="168"/>
      <c r="B400" s="165"/>
      <c r="C400" s="165"/>
      <c r="D400" s="166"/>
      <c r="E400" s="167"/>
      <c r="F400" s="167"/>
    </row>
    <row r="401" spans="1:6" ht="18" x14ac:dyDescent="0.25">
      <c r="A401" s="168"/>
      <c r="B401" s="165"/>
      <c r="C401" s="165"/>
      <c r="D401" s="166"/>
      <c r="E401" s="167"/>
      <c r="F401" s="167"/>
    </row>
    <row r="402" spans="1:6" ht="18" x14ac:dyDescent="0.25">
      <c r="A402" s="168"/>
      <c r="B402" s="165"/>
      <c r="C402" s="165"/>
      <c r="D402" s="166"/>
      <c r="E402" s="167"/>
      <c r="F402" s="167"/>
    </row>
    <row r="403" spans="1:6" ht="18" x14ac:dyDescent="0.25">
      <c r="A403" s="168"/>
      <c r="B403" s="165"/>
      <c r="C403" s="165"/>
      <c r="D403" s="166"/>
      <c r="E403" s="167"/>
      <c r="F403" s="167"/>
    </row>
    <row r="404" spans="1:6" ht="18" x14ac:dyDescent="0.25">
      <c r="A404" s="168"/>
      <c r="B404" s="165"/>
      <c r="C404" s="165"/>
      <c r="D404" s="166"/>
      <c r="E404" s="167"/>
      <c r="F404" s="167"/>
    </row>
    <row r="405" spans="1:6" ht="18" x14ac:dyDescent="0.25">
      <c r="A405" s="168"/>
      <c r="B405" s="165"/>
      <c r="C405" s="165"/>
      <c r="D405" s="166"/>
      <c r="E405" s="167"/>
      <c r="F405" s="167"/>
    </row>
    <row r="406" spans="1:6" ht="18" x14ac:dyDescent="0.25">
      <c r="A406" s="168"/>
      <c r="B406" s="165"/>
      <c r="C406" s="165"/>
      <c r="D406" s="166"/>
      <c r="E406" s="167"/>
      <c r="F406" s="167"/>
    </row>
    <row r="407" spans="1:6" ht="18" x14ac:dyDescent="0.25">
      <c r="A407" s="168"/>
      <c r="B407" s="165"/>
      <c r="C407" s="165"/>
      <c r="D407" s="166"/>
      <c r="E407" s="167"/>
      <c r="F407" s="167"/>
    </row>
    <row r="408" spans="1:6" ht="18" x14ac:dyDescent="0.25">
      <c r="A408" s="168"/>
      <c r="B408" s="165"/>
      <c r="C408" s="165"/>
      <c r="D408" s="166"/>
      <c r="E408" s="167"/>
      <c r="F408" s="167"/>
    </row>
    <row r="409" spans="1:6" ht="18" x14ac:dyDescent="0.25">
      <c r="A409" s="168"/>
      <c r="B409" s="165"/>
      <c r="C409" s="165"/>
      <c r="D409" s="166"/>
      <c r="E409" s="167"/>
      <c r="F409" s="167"/>
    </row>
    <row r="410" spans="1:6" ht="18" x14ac:dyDescent="0.25">
      <c r="A410" s="168"/>
      <c r="B410" s="165"/>
      <c r="C410" s="165"/>
      <c r="D410" s="166"/>
      <c r="E410" s="167"/>
      <c r="F410" s="167"/>
    </row>
    <row r="411" spans="1:6" ht="18" x14ac:dyDescent="0.25">
      <c r="A411" s="168"/>
      <c r="B411" s="165"/>
      <c r="C411" s="165"/>
      <c r="D411" s="166"/>
      <c r="E411" s="167"/>
      <c r="F411" s="167"/>
    </row>
    <row r="412" spans="1:6" ht="18" x14ac:dyDescent="0.25">
      <c r="A412" s="169"/>
      <c r="B412" s="170"/>
      <c r="C412" s="170"/>
      <c r="D412" s="171"/>
      <c r="E412" s="171"/>
      <c r="F412" s="171"/>
    </row>
    <row r="413" spans="1:6" ht="18.75" thickBot="1" x14ac:dyDescent="0.3">
      <c r="A413" s="172"/>
      <c r="B413" s="173"/>
      <c r="C413" s="172" t="s">
        <v>106</v>
      </c>
      <c r="D413" s="174"/>
      <c r="E413" s="174">
        <f>SUM(E381:E412)</f>
        <v>-69526.970000000016</v>
      </c>
      <c r="F413" s="174">
        <f>SUM(F380:F412)</f>
        <v>37078.25</v>
      </c>
    </row>
    <row r="414" spans="1:6" ht="18.75" thickTop="1" x14ac:dyDescent="0.25">
      <c r="A414" s="238" t="str">
        <f>A376</f>
        <v>SISTEMA MUNICIPAL PARA EL DESARROLLO  INTEGRAL DE LA FAMILIA DESAN SALVADOR HIDALGO</v>
      </c>
      <c r="B414" s="238"/>
      <c r="C414" s="238"/>
      <c r="D414" s="238"/>
      <c r="E414" s="238"/>
      <c r="F414" s="238"/>
    </row>
    <row r="415" spans="1:6" ht="16.5" x14ac:dyDescent="0.25">
      <c r="A415" s="177" t="s">
        <v>95</v>
      </c>
      <c r="B415" s="178"/>
      <c r="C415" s="178"/>
      <c r="D415" s="178"/>
      <c r="E415" s="178"/>
      <c r="F415" s="178"/>
    </row>
    <row r="416" spans="1:6" ht="18.75" thickBot="1" x14ac:dyDescent="0.3">
      <c r="A416" s="175" t="s">
        <v>209</v>
      </c>
      <c r="B416" s="176"/>
      <c r="C416" s="176"/>
      <c r="D416" s="176"/>
      <c r="E416" s="176"/>
      <c r="F416" s="176"/>
    </row>
    <row r="417" spans="1:8" ht="26.25" thickBot="1" x14ac:dyDescent="0.25">
      <c r="A417" s="51" t="s">
        <v>97</v>
      </c>
      <c r="B417" s="51" t="s">
        <v>87</v>
      </c>
      <c r="C417" s="51" t="s">
        <v>88</v>
      </c>
      <c r="D417" s="51" t="s">
        <v>89</v>
      </c>
      <c r="E417" s="52" t="s">
        <v>90</v>
      </c>
      <c r="F417" s="52" t="s">
        <v>91</v>
      </c>
    </row>
    <row r="418" spans="1:8" ht="18" x14ac:dyDescent="0.25">
      <c r="A418" s="164" t="s">
        <v>86</v>
      </c>
      <c r="B418" s="165"/>
      <c r="C418" s="165"/>
      <c r="D418" s="166"/>
      <c r="E418" s="166"/>
      <c r="F418" s="167"/>
    </row>
    <row r="419" spans="1:8" ht="18" x14ac:dyDescent="0.25">
      <c r="A419" s="168"/>
      <c r="B419" s="165" t="s">
        <v>207</v>
      </c>
      <c r="C419" s="165" t="s">
        <v>208</v>
      </c>
      <c r="D419" s="166">
        <v>45657</v>
      </c>
      <c r="E419" s="167"/>
      <c r="F419" s="167">
        <v>9008.1299999999992</v>
      </c>
    </row>
    <row r="420" spans="1:8" ht="18" x14ac:dyDescent="0.25">
      <c r="A420" s="168"/>
      <c r="B420" s="165" t="s">
        <v>210</v>
      </c>
      <c r="C420" s="165" t="s">
        <v>211</v>
      </c>
      <c r="D420" s="166">
        <v>45657</v>
      </c>
      <c r="E420" s="167"/>
      <c r="F420" s="167">
        <v>739.9</v>
      </c>
    </row>
    <row r="421" spans="1:8" ht="18" x14ac:dyDescent="0.25">
      <c r="A421" s="168"/>
      <c r="B421" s="165" t="s">
        <v>212</v>
      </c>
      <c r="C421" s="165" t="s">
        <v>213</v>
      </c>
      <c r="D421" s="166">
        <v>45657</v>
      </c>
      <c r="E421" s="167"/>
      <c r="F421" s="199">
        <v>9219.68</v>
      </c>
      <c r="H421" s="63"/>
    </row>
    <row r="422" spans="1:8" ht="18" x14ac:dyDescent="0.25">
      <c r="A422" s="168"/>
      <c r="B422" s="165" t="s">
        <v>214</v>
      </c>
      <c r="C422" s="165" t="s">
        <v>215</v>
      </c>
      <c r="D422" s="166">
        <v>45657</v>
      </c>
      <c r="E422" s="167"/>
      <c r="F422" s="167">
        <v>3852.95</v>
      </c>
      <c r="G422">
        <v>3852.95</v>
      </c>
      <c r="H422" s="63">
        <f>F422-G422</f>
        <v>0</v>
      </c>
    </row>
    <row r="423" spans="1:8" ht="18" x14ac:dyDescent="0.25">
      <c r="A423" s="168"/>
      <c r="B423" s="165" t="s">
        <v>216</v>
      </c>
      <c r="C423" s="165" t="s">
        <v>217</v>
      </c>
      <c r="D423" s="166">
        <v>45657</v>
      </c>
      <c r="E423" s="167"/>
      <c r="F423" s="199">
        <v>12539.81</v>
      </c>
    </row>
    <row r="424" spans="1:8" ht="18" x14ac:dyDescent="0.25">
      <c r="A424" s="168"/>
      <c r="B424" s="165" t="s">
        <v>218</v>
      </c>
      <c r="C424" s="165" t="s">
        <v>219</v>
      </c>
      <c r="D424" s="166">
        <v>45657</v>
      </c>
      <c r="E424" s="167"/>
      <c r="F424" s="199">
        <v>8800.59</v>
      </c>
      <c r="G424">
        <v>4299.6000000000004</v>
      </c>
      <c r="H424" s="63">
        <f>F424-G424</f>
        <v>4500.99</v>
      </c>
    </row>
    <row r="425" spans="1:8" ht="18" x14ac:dyDescent="0.25">
      <c r="A425" s="168"/>
      <c r="B425" s="165" t="s">
        <v>220</v>
      </c>
      <c r="C425" s="165" t="s">
        <v>221</v>
      </c>
      <c r="D425" s="166">
        <v>45657</v>
      </c>
      <c r="E425" s="167"/>
      <c r="F425" s="199">
        <v>14726</v>
      </c>
    </row>
    <row r="426" spans="1:8" ht="18" x14ac:dyDescent="0.25">
      <c r="A426" s="168"/>
      <c r="B426" s="165" t="s">
        <v>188</v>
      </c>
      <c r="C426" s="165" t="s">
        <v>222</v>
      </c>
      <c r="D426" s="166">
        <v>45657</v>
      </c>
      <c r="E426" s="167"/>
      <c r="F426" s="167">
        <v>27252.639999999999</v>
      </c>
      <c r="G426">
        <v>26752.639999999999</v>
      </c>
      <c r="H426" s="63">
        <f>F426-G426</f>
        <v>500</v>
      </c>
    </row>
    <row r="427" spans="1:8" ht="18" x14ac:dyDescent="0.25">
      <c r="A427" s="168"/>
      <c r="B427" s="165" t="s">
        <v>223</v>
      </c>
      <c r="C427" s="165" t="s">
        <v>224</v>
      </c>
      <c r="D427" s="166">
        <v>45657</v>
      </c>
      <c r="E427" s="167"/>
      <c r="F427" s="199">
        <v>12800</v>
      </c>
      <c r="G427" s="108">
        <f>SUM(F419:F427)</f>
        <v>98939.7</v>
      </c>
    </row>
    <row r="428" spans="1:8" ht="18" x14ac:dyDescent="0.25">
      <c r="A428" s="168"/>
      <c r="B428" s="165" t="s">
        <v>176</v>
      </c>
      <c r="C428" s="165" t="s">
        <v>225</v>
      </c>
      <c r="D428" s="166">
        <v>45657</v>
      </c>
      <c r="E428" s="167"/>
      <c r="F428" s="167">
        <v>35213.300000000003</v>
      </c>
    </row>
    <row r="429" spans="1:8" ht="18" x14ac:dyDescent="0.25">
      <c r="A429" s="168"/>
      <c r="B429" s="165" t="s">
        <v>226</v>
      </c>
      <c r="C429" s="165" t="s">
        <v>227</v>
      </c>
      <c r="D429" s="166">
        <v>45657</v>
      </c>
      <c r="E429" s="167"/>
      <c r="F429" s="199">
        <v>7483</v>
      </c>
      <c r="G429" s="63">
        <f>G427+F429</f>
        <v>106422.7</v>
      </c>
    </row>
    <row r="430" spans="1:8" ht="18" x14ac:dyDescent="0.25">
      <c r="A430" s="168"/>
      <c r="B430" s="165"/>
      <c r="C430" s="165"/>
      <c r="D430" s="166"/>
      <c r="E430" s="167"/>
      <c r="F430" s="167"/>
      <c r="G430" s="198">
        <f>[2]Page1!$AE$330</f>
        <v>105922.7</v>
      </c>
    </row>
    <row r="431" spans="1:8" ht="18" x14ac:dyDescent="0.25">
      <c r="A431" s="168"/>
      <c r="B431" s="165"/>
      <c r="C431" s="165"/>
      <c r="D431" s="166"/>
      <c r="E431" s="167"/>
      <c r="F431" s="167"/>
      <c r="G431" s="63">
        <f>G429-G430</f>
        <v>500</v>
      </c>
    </row>
    <row r="432" spans="1:8" ht="18" x14ac:dyDescent="0.25">
      <c r="A432" s="168"/>
      <c r="B432" s="165"/>
      <c r="C432" s="165"/>
      <c r="D432" s="166"/>
      <c r="E432" s="167"/>
      <c r="F432" s="167"/>
    </row>
    <row r="433" spans="1:6" ht="18" x14ac:dyDescent="0.25">
      <c r="A433" s="168"/>
      <c r="B433" s="165"/>
      <c r="C433" s="165"/>
      <c r="D433" s="166"/>
      <c r="E433" s="167"/>
      <c r="F433" s="167"/>
    </row>
    <row r="434" spans="1:6" ht="18" x14ac:dyDescent="0.25">
      <c r="A434" s="168"/>
      <c r="B434" s="165"/>
      <c r="C434" s="165"/>
      <c r="D434" s="166"/>
      <c r="E434" s="167"/>
      <c r="F434" s="167"/>
    </row>
    <row r="435" spans="1:6" ht="18" x14ac:dyDescent="0.25">
      <c r="A435" s="168"/>
      <c r="B435" s="165"/>
      <c r="C435" s="165"/>
      <c r="D435" s="166"/>
      <c r="E435" s="167"/>
      <c r="F435" s="167"/>
    </row>
    <row r="436" spans="1:6" ht="18" x14ac:dyDescent="0.25">
      <c r="A436" s="168"/>
      <c r="B436" s="165"/>
      <c r="C436" s="165"/>
      <c r="D436" s="166"/>
      <c r="E436" s="167"/>
      <c r="F436" s="167"/>
    </row>
    <row r="437" spans="1:6" ht="18" x14ac:dyDescent="0.25">
      <c r="A437" s="168"/>
      <c r="B437" s="165"/>
      <c r="C437" s="165"/>
      <c r="D437" s="166"/>
      <c r="E437" s="167"/>
      <c r="F437" s="167"/>
    </row>
    <row r="438" spans="1:6" ht="18" x14ac:dyDescent="0.25">
      <c r="A438" s="168"/>
      <c r="B438" s="165"/>
      <c r="C438" s="165"/>
      <c r="D438" s="166"/>
      <c r="E438" s="167"/>
      <c r="F438" s="167"/>
    </row>
    <row r="439" spans="1:6" ht="18" x14ac:dyDescent="0.25">
      <c r="A439" s="168"/>
      <c r="B439" s="165"/>
      <c r="C439" s="165"/>
      <c r="D439" s="166"/>
      <c r="E439" s="167"/>
      <c r="F439" s="167"/>
    </row>
    <row r="440" spans="1:6" ht="18" x14ac:dyDescent="0.25">
      <c r="A440" s="169"/>
      <c r="B440" s="170"/>
      <c r="C440" s="170"/>
      <c r="D440" s="171"/>
      <c r="E440" s="171"/>
      <c r="F440" s="171"/>
    </row>
    <row r="441" spans="1:6" ht="18.75" thickBot="1" x14ac:dyDescent="0.3">
      <c r="A441" s="172"/>
      <c r="B441" s="173"/>
      <c r="C441" s="172" t="s">
        <v>106</v>
      </c>
      <c r="D441" s="174"/>
      <c r="E441" s="174">
        <f>SUM(E419:E440)</f>
        <v>0</v>
      </c>
      <c r="F441" s="174">
        <f>SUM(F418:F440)</f>
        <v>141636</v>
      </c>
    </row>
    <row r="442" spans="1:6" ht="13.5" thickTop="1" x14ac:dyDescent="0.2"/>
    <row r="444" spans="1:6" x14ac:dyDescent="0.2">
      <c r="F444">
        <v>142765.57999999999</v>
      </c>
    </row>
    <row r="446" spans="1:6" x14ac:dyDescent="0.2">
      <c r="F446" s="63">
        <f>F441-F444</f>
        <v>-1129.5799999999872</v>
      </c>
    </row>
  </sheetData>
  <mergeCells count="13">
    <mergeCell ref="A414:F414"/>
    <mergeCell ref="A1:F1"/>
    <mergeCell ref="A39:F39"/>
    <mergeCell ref="A77:F77"/>
    <mergeCell ref="A114:F114"/>
    <mergeCell ref="A151:F151"/>
    <mergeCell ref="A188:F188"/>
    <mergeCell ref="A338:F338"/>
    <mergeCell ref="A337:F337"/>
    <mergeCell ref="A376:F376"/>
    <mergeCell ref="A225:F225"/>
    <mergeCell ref="A262:F262"/>
    <mergeCell ref="A299:F299"/>
  </mergeCells>
  <pageMargins left="0.70866141732283472" right="0.70866141732283472" top="0.74803149606299213" bottom="0.74803149606299213" header="0.31496062992125984" footer="0.31496062992125984"/>
  <pageSetup scale="67" orientation="landscape" r:id="rId1"/>
  <rowBreaks count="10" manualBreakCount="10">
    <brk id="38" max="16383" man="1"/>
    <brk id="76" max="16383" man="1"/>
    <brk id="113" max="5" man="1"/>
    <brk id="150" max="16383" man="1"/>
    <brk id="187" max="16383" man="1"/>
    <brk id="224" max="16383" man="1"/>
    <brk id="261" max="16383" man="1"/>
    <brk id="298" max="16383" man="1"/>
    <brk id="340" max="5" man="1"/>
    <brk id="37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CUADRO RES.FRO.  MR-04 AGOSTO</vt:lpstr>
      <vt:lpstr>CUADRO RES.FRO.  MR-04 SEPT</vt:lpstr>
      <vt:lpstr>CTAS DEUDORAS Y ACREEDORAS OCTU</vt:lpstr>
      <vt:lpstr>CTAS DEUDORAS Y ACREEDORAS NOV</vt:lpstr>
      <vt:lpstr>CUADRO RESUMEN</vt:lpstr>
      <vt:lpstr>CTAS DEUDORAS Y ACREEDORAS</vt:lpstr>
      <vt:lpstr>'CTAS DEUDORAS Y ACREEDORAS'!Área_de_impresión</vt:lpstr>
      <vt:lpstr>'CUADRO RES.FRO.  MR-04 SEPT'!Área_de_impresión</vt:lpstr>
      <vt:lpstr>'CUADRO RESUMEN'!Área_de_impresión</vt:lpstr>
    </vt:vector>
  </TitlesOfParts>
  <Company>H. Congreso del Estado de Hgo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Secretaría Técnica ASEH</dc:creator>
  <cp:lastModifiedBy>LALO</cp:lastModifiedBy>
  <cp:lastPrinted>2024-12-12T03:42:10Z</cp:lastPrinted>
  <dcterms:created xsi:type="dcterms:W3CDTF">2003-11-28T15:16:07Z</dcterms:created>
  <dcterms:modified xsi:type="dcterms:W3CDTF">2025-01-15T03:51:35Z</dcterms:modified>
</cp:coreProperties>
</file>